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15" windowWidth="19080" windowHeight="7830" activeTab="6"/>
  </bookViews>
  <sheets>
    <sheet name="Dienste Inkomste" sheetId="17" r:id="rId1"/>
    <sheet name="Working Capital" sheetId="18" r:id="rId2"/>
    <sheet name="Equitab." sheetId="4" r:id="rId3"/>
    <sheet name="Deernis Subsidie" sheetId="5" r:id="rId4"/>
    <sheet name="Eiendomsbelasting" sheetId="6" r:id="rId5"/>
    <sheet name="Verhoudings" sheetId="14" r:id="rId6"/>
    <sheet name="Aannames" sheetId="11" r:id="rId7"/>
    <sheet name="Raadslidtoelae" sheetId="10" r:id="rId8"/>
    <sheet name="FMG MSIG" sheetId="3" r:id="rId9"/>
    <sheet name="PMU" sheetId="15" r:id="rId10"/>
  </sheets>
  <definedNames>
    <definedName name="_xlnm.Print_Area" localSheetId="0">'Dienste Inkomste'!$A$1:$I$152</definedName>
  </definedNames>
  <calcPr calcId="145621"/>
</workbook>
</file>

<file path=xl/calcChain.xml><?xml version="1.0" encoding="utf-8"?>
<calcChain xmlns="http://schemas.openxmlformats.org/spreadsheetml/2006/main">
  <c r="D88" i="17" l="1"/>
  <c r="D86" i="17"/>
  <c r="D84" i="17"/>
  <c r="D83" i="17"/>
  <c r="D82" i="17"/>
  <c r="D80" i="17"/>
  <c r="D79" i="17"/>
  <c r="D78" i="17"/>
  <c r="D77" i="17"/>
  <c r="D76" i="17"/>
  <c r="D75" i="17"/>
  <c r="D74" i="17"/>
  <c r="D17" i="11" l="1"/>
  <c r="D16" i="11"/>
  <c r="D15" i="11"/>
  <c r="D14" i="11"/>
  <c r="D13" i="11"/>
  <c r="D12" i="11"/>
  <c r="D11" i="11"/>
  <c r="D10" i="11"/>
  <c r="D18" i="11" s="1"/>
  <c r="D9" i="11"/>
  <c r="D30" i="17" l="1"/>
  <c r="D29" i="17"/>
  <c r="C40" i="6" l="1"/>
  <c r="C39" i="6"/>
  <c r="C38" i="6"/>
  <c r="C37" i="6"/>
  <c r="C36" i="6"/>
  <c r="C35" i="6"/>
  <c r="C34" i="6"/>
  <c r="C33" i="6"/>
  <c r="C32" i="6"/>
  <c r="C31" i="6"/>
  <c r="D41" i="6"/>
  <c r="E41" i="6"/>
  <c r="G32" i="6" s="1"/>
  <c r="G38" i="6" l="1"/>
  <c r="G33" i="6"/>
  <c r="G35" i="6"/>
  <c r="G39" i="6"/>
  <c r="G36" i="6"/>
  <c r="G31" i="6"/>
  <c r="G37" i="6"/>
  <c r="H17" i="6"/>
  <c r="H14" i="6"/>
  <c r="H13" i="6"/>
  <c r="H12" i="6"/>
  <c r="H16" i="6" s="1"/>
  <c r="H11" i="6"/>
  <c r="H15" i="6" s="1"/>
  <c r="H10" i="6"/>
  <c r="I10" i="6" s="1"/>
  <c r="H9" i="6"/>
  <c r="H8" i="6"/>
  <c r="E17" i="6"/>
  <c r="G17" i="6" s="1"/>
  <c r="E16" i="6"/>
  <c r="G16" i="6" s="1"/>
  <c r="E15" i="6"/>
  <c r="E14" i="6"/>
  <c r="G14" i="6" s="1"/>
  <c r="E13" i="6"/>
  <c r="G13" i="6" s="1"/>
  <c r="E12" i="6"/>
  <c r="G12" i="6" s="1"/>
  <c r="E11" i="6"/>
  <c r="E10" i="6"/>
  <c r="E9" i="6"/>
  <c r="D18" i="6"/>
  <c r="C18" i="6"/>
  <c r="E8" i="6"/>
  <c r="I8" i="6" s="1"/>
  <c r="G9" i="6"/>
  <c r="G10" i="6"/>
  <c r="I16" i="6" l="1"/>
  <c r="I14" i="6"/>
  <c r="I11" i="6"/>
  <c r="I12" i="6"/>
  <c r="I15" i="6"/>
  <c r="E18" i="6"/>
  <c r="I17" i="6"/>
  <c r="G11" i="6"/>
  <c r="G15" i="6"/>
  <c r="I9" i="6"/>
  <c r="I13" i="6"/>
  <c r="G8" i="6"/>
  <c r="D148" i="17"/>
  <c r="D147" i="17"/>
  <c r="D146" i="17"/>
  <c r="D145" i="17"/>
  <c r="D144" i="17"/>
  <c r="D143" i="17"/>
  <c r="D142" i="17"/>
  <c r="D132" i="17"/>
  <c r="D131" i="17"/>
  <c r="D129" i="17"/>
  <c r="D128" i="17"/>
  <c r="D127" i="17"/>
  <c r="D126" i="17"/>
  <c r="D125" i="17"/>
  <c r="D124" i="17"/>
  <c r="D123" i="17"/>
  <c r="D122" i="17"/>
  <c r="D121" i="17"/>
  <c r="D120" i="17"/>
  <c r="D108" i="17"/>
  <c r="D107" i="17"/>
  <c r="D106" i="17"/>
  <c r="D104" i="17"/>
  <c r="D103" i="17"/>
  <c r="D102" i="17"/>
  <c r="D100" i="17"/>
  <c r="D99" i="17"/>
  <c r="D98" i="17"/>
  <c r="I18" i="6" l="1"/>
  <c r="G18" i="6"/>
  <c r="D68" i="17"/>
  <c r="D67" i="17"/>
  <c r="D66" i="17"/>
  <c r="D65" i="17"/>
  <c r="D64" i="17"/>
  <c r="D63" i="17"/>
  <c r="D62" i="17"/>
  <c r="F58" i="17"/>
  <c r="D48" i="17"/>
  <c r="D47" i="17"/>
  <c r="D46" i="17"/>
  <c r="D45" i="17"/>
  <c r="D42" i="17"/>
  <c r="D41" i="17"/>
  <c r="D40" i="17"/>
  <c r="D39" i="17"/>
  <c r="D37" i="17"/>
  <c r="D36" i="17"/>
  <c r="D35" i="17"/>
  <c r="D34" i="17"/>
  <c r="D33" i="17"/>
  <c r="D32" i="17"/>
  <c r="D28" i="17"/>
  <c r="D27" i="17"/>
  <c r="D26" i="17"/>
  <c r="D25" i="17"/>
  <c r="D24" i="17"/>
  <c r="D23" i="17"/>
  <c r="D22" i="17"/>
  <c r="F30" i="17"/>
  <c r="D19" i="17"/>
  <c r="D18" i="17"/>
  <c r="D17" i="17"/>
  <c r="D105" i="17" l="1"/>
  <c r="D101" i="17"/>
  <c r="F89" i="17" l="1"/>
  <c r="F91" i="17" l="1"/>
  <c r="F127" i="17" l="1"/>
  <c r="F126" i="17"/>
  <c r="C15" i="10" l="1"/>
  <c r="F151" i="17" l="1"/>
  <c r="F146" i="17"/>
  <c r="F145" i="17"/>
  <c r="F144" i="17"/>
  <c r="F132" i="17"/>
  <c r="F113" i="17"/>
  <c r="F57" i="17"/>
  <c r="F56" i="17"/>
  <c r="F55" i="17"/>
  <c r="C52" i="15" l="1"/>
  <c r="C15" i="18"/>
  <c r="C17" i="10" l="1"/>
  <c r="C34" i="14" l="1"/>
  <c r="C18" i="14"/>
  <c r="C34" i="11"/>
  <c r="C36" i="11" s="1"/>
  <c r="C18" i="11"/>
  <c r="C20" i="11" s="1"/>
  <c r="C22" i="11" s="1"/>
  <c r="C36" i="14" l="1"/>
  <c r="D30" i="14"/>
  <c r="D26" i="14"/>
  <c r="D29" i="14"/>
  <c r="D25" i="14"/>
  <c r="D28" i="14"/>
  <c r="D31" i="14"/>
  <c r="D27" i="14"/>
  <c r="D33" i="14"/>
  <c r="D32" i="14"/>
  <c r="C20" i="14"/>
  <c r="D17" i="14"/>
  <c r="D13" i="14"/>
  <c r="D9" i="14"/>
  <c r="D16" i="14"/>
  <c r="D12" i="14"/>
  <c r="D15" i="14"/>
  <c r="D11" i="14"/>
  <c r="D14" i="14"/>
  <c r="D10" i="14"/>
  <c r="C22" i="14"/>
  <c r="C37" i="14" s="1"/>
  <c r="C39" i="14" s="1"/>
  <c r="C37" i="11"/>
  <c r="D34" i="14" l="1"/>
  <c r="D32" i="11"/>
  <c r="B34" i="14"/>
  <c r="F47" i="17" l="1"/>
  <c r="F42" i="17"/>
  <c r="B34" i="11" l="1"/>
  <c r="B36" i="11" s="1"/>
  <c r="B18" i="11"/>
  <c r="B20" i="11" s="1"/>
  <c r="B22" i="11" s="1"/>
  <c r="B36" i="14"/>
  <c r="B18" i="14"/>
  <c r="B20" i="14" s="1"/>
  <c r="B22" i="14" s="1"/>
  <c r="B37" i="11" l="1"/>
  <c r="B37" i="14"/>
  <c r="B39" i="14" s="1"/>
  <c r="F92" i="17" l="1"/>
  <c r="F148" i="17" l="1"/>
  <c r="F147" i="17"/>
  <c r="F143" i="17"/>
  <c r="F142" i="17"/>
  <c r="F149" i="17" l="1"/>
  <c r="F129" i="17"/>
  <c r="F128" i="17"/>
  <c r="F125" i="17"/>
  <c r="F124" i="17"/>
  <c r="F123" i="17"/>
  <c r="F122" i="17"/>
  <c r="F121" i="17"/>
  <c r="F120" i="17"/>
  <c r="F104" i="17"/>
  <c r="F103" i="17"/>
  <c r="F102" i="17"/>
  <c r="F100" i="17"/>
  <c r="F99" i="17"/>
  <c r="F98" i="17"/>
  <c r="F59" i="17"/>
  <c r="F130" i="17" l="1"/>
  <c r="F133" i="17" s="1"/>
  <c r="F48" i="17"/>
  <c r="F46" i="17"/>
  <c r="F45" i="17"/>
  <c r="F41" i="17"/>
  <c r="F40" i="17"/>
  <c r="F39" i="17"/>
  <c r="F29" i="17" l="1"/>
  <c r="F28" i="17"/>
  <c r="F27" i="17"/>
  <c r="F26" i="17"/>
  <c r="F25" i="17"/>
  <c r="F24" i="17"/>
  <c r="F23" i="17"/>
  <c r="F22" i="17"/>
  <c r="F19" i="17"/>
  <c r="F18" i="17"/>
  <c r="F17" i="17"/>
  <c r="F50" i="17" l="1"/>
  <c r="F60" i="17" s="1"/>
  <c r="C22" i="4"/>
  <c r="D27" i="11" l="1"/>
  <c r="D22" i="5" l="1"/>
  <c r="F111" i="17" l="1"/>
  <c r="F114" i="17" l="1"/>
  <c r="F152" i="17" l="1"/>
  <c r="D18" i="14" l="1"/>
  <c r="D36" i="14"/>
  <c r="D33" i="11"/>
  <c r="D31" i="11"/>
  <c r="D30" i="11"/>
  <c r="D29" i="11"/>
  <c r="D28" i="11"/>
  <c r="D26" i="11"/>
  <c r="D25" i="11"/>
  <c r="D19" i="11" l="1"/>
  <c r="D34" i="11" l="1"/>
  <c r="D36" i="11"/>
  <c r="D20" i="11" l="1"/>
  <c r="D22" i="11" l="1"/>
  <c r="D37" i="11" l="1"/>
  <c r="C41" i="6" l="1"/>
  <c r="G34" i="6" l="1"/>
  <c r="G40" i="6"/>
  <c r="C52" i="3"/>
  <c r="C110" i="3"/>
  <c r="G41" i="6" l="1"/>
</calcChain>
</file>

<file path=xl/sharedStrings.xml><?xml version="1.0" encoding="utf-8"?>
<sst xmlns="http://schemas.openxmlformats.org/spreadsheetml/2006/main" count="475" uniqueCount="287">
  <si>
    <t>Vrygestel</t>
  </si>
  <si>
    <t>WATER</t>
  </si>
  <si>
    <t>Prince Albert</t>
  </si>
  <si>
    <t>Leeu-Gamka</t>
  </si>
  <si>
    <t>Klaarstroom</t>
  </si>
  <si>
    <t>Landelik</t>
  </si>
  <si>
    <t>Basies</t>
  </si>
  <si>
    <t>Huishoudelik</t>
  </si>
  <si>
    <t>Grootmaatverbruikers</t>
  </si>
  <si>
    <t>Besighede</t>
  </si>
  <si>
    <t>ELEKTRISITEIT</t>
  </si>
  <si>
    <t>Prince Albert Munisipaliteit</t>
  </si>
  <si>
    <t>TOTAAL</t>
  </si>
  <si>
    <t>PRINCE ALBERT MUNISIPALITEIT</t>
  </si>
  <si>
    <t>Sub Totaal</t>
  </si>
  <si>
    <t>Begrote Projekte</t>
  </si>
  <si>
    <t>Begroot</t>
  </si>
  <si>
    <t>Ontvang</t>
  </si>
  <si>
    <t>Spandeer</t>
  </si>
  <si>
    <t>Saldo</t>
  </si>
  <si>
    <t>DEPARTEMENT</t>
  </si>
  <si>
    <t>BEDRAG</t>
  </si>
  <si>
    <t>Korporatiewe Dienste</t>
  </si>
  <si>
    <t>GOP</t>
  </si>
  <si>
    <t>Gemeenskapsdienste</t>
  </si>
  <si>
    <t>Lisensies en Verkeer</t>
  </si>
  <si>
    <t>Sport en Ontspanning</t>
  </si>
  <si>
    <t>Vullisverwydering</t>
  </si>
  <si>
    <t>Riooldienste</t>
  </si>
  <si>
    <t>Suigtenkdienste</t>
  </si>
  <si>
    <t>Publieke Werke en strate</t>
  </si>
  <si>
    <t>Water</t>
  </si>
  <si>
    <t>Elektrisiteit</t>
  </si>
  <si>
    <r>
      <t>Finansi</t>
    </r>
    <r>
      <rPr>
        <i/>
        <sz val="11"/>
        <color theme="1"/>
        <rFont val="Calibri"/>
        <family val="2"/>
      </rPr>
      <t>ële Uitgawes</t>
    </r>
  </si>
  <si>
    <t>DIENS</t>
  </si>
  <si>
    <t>AANTAL HUISHOUINGS</t>
  </si>
  <si>
    <t>IN DIE STREEK</t>
  </si>
  <si>
    <t>KOSTE PER</t>
  </si>
  <si>
    <t>JAAR</t>
  </si>
  <si>
    <t>6 kl. per maand</t>
  </si>
  <si>
    <t>50 eenhede per maand</t>
  </si>
  <si>
    <t>Vullis</t>
  </si>
  <si>
    <t>Maandeliks</t>
  </si>
  <si>
    <t>Riool</t>
  </si>
  <si>
    <t>DEERNISBELEID</t>
  </si>
  <si>
    <t>1. Elke jaar voor 30 Junie moet 'n nuwe aansoek met die nodige</t>
  </si>
  <si>
    <t>bewyse van inkomste ingedien word by die Munisipale Kantore.</t>
  </si>
  <si>
    <t>3. Almal in die betrokke huishouding moet hul inkomste verklaar.</t>
  </si>
  <si>
    <t xml:space="preserve">4. Indien 'n huishouding se inkomste gedurende die jaar verander moet </t>
  </si>
  <si>
    <t>dit aan die Munisipaliteit verklaar word.</t>
  </si>
  <si>
    <t xml:space="preserve">5. Die Raad behou die reg voor om te enige tyd die inkomste van 'n </t>
  </si>
  <si>
    <t>WAARDASIE</t>
  </si>
  <si>
    <t>KORTING</t>
  </si>
  <si>
    <t>BELAS. WAARDAS.</t>
  </si>
  <si>
    <t>KOERS</t>
  </si>
  <si>
    <t>HEFFING</t>
  </si>
  <si>
    <t>VERHOGING</t>
  </si>
  <si>
    <t>Totaal</t>
  </si>
  <si>
    <t>huishouding te verifieer.</t>
  </si>
  <si>
    <t>PERSENTASIE</t>
  </si>
  <si>
    <t>7 tot 15 kl.</t>
  </si>
  <si>
    <t>16 tot 30 kl.</t>
  </si>
  <si>
    <t>31 tot 50 kl.</t>
  </si>
  <si>
    <t>51 tot 100 kl.</t>
  </si>
  <si>
    <t>101 tot 200 kl.</t>
  </si>
  <si>
    <t>Bo 200 kl.</t>
  </si>
  <si>
    <t>7 tot 30 kl.</t>
  </si>
  <si>
    <t>Voorafbetaalde Meters</t>
  </si>
  <si>
    <t>Equitable Share</t>
  </si>
  <si>
    <t>AMP</t>
  </si>
  <si>
    <t>JAARLIKSE BESOLDIGING</t>
  </si>
  <si>
    <t xml:space="preserve">Burgermeester </t>
  </si>
  <si>
    <t>Speaker</t>
  </si>
  <si>
    <t>Onder-Burgermeester</t>
  </si>
  <si>
    <t>Raadslid 1</t>
  </si>
  <si>
    <t>Raadslid 2</t>
  </si>
  <si>
    <t>Raadslid 3</t>
  </si>
  <si>
    <t>Raadslid 4</t>
  </si>
  <si>
    <t>BESKRYWING</t>
  </si>
  <si>
    <t>BEGROTING</t>
  </si>
  <si>
    <t>TOENAME/ ( AFNAME )</t>
  </si>
  <si>
    <t>INCOME</t>
  </si>
  <si>
    <t>Property Rates</t>
  </si>
  <si>
    <t>User Charges for Services</t>
  </si>
  <si>
    <t>Rent of Facilities</t>
  </si>
  <si>
    <t>Interest Earned</t>
  </si>
  <si>
    <t>Fines</t>
  </si>
  <si>
    <t>Licenes and Permits</t>
  </si>
  <si>
    <t>Operating Grants and Subsidies</t>
  </si>
  <si>
    <t>Other Income</t>
  </si>
  <si>
    <t>Operating Income Generated</t>
  </si>
  <si>
    <t>Direct Operating Income</t>
  </si>
  <si>
    <t>Plus Internal  Recoveries</t>
  </si>
  <si>
    <t>TOTAL OPERATING INCOME</t>
  </si>
  <si>
    <t>EXPENDITURE</t>
  </si>
  <si>
    <t>Employee Related Cost</t>
  </si>
  <si>
    <t>Rumeneration of Councillors</t>
  </si>
  <si>
    <t>Repair and Maintenance</t>
  </si>
  <si>
    <t>Bulk Purchases Electricity</t>
  </si>
  <si>
    <t>Contracted Services</t>
  </si>
  <si>
    <t>General Expences</t>
  </si>
  <si>
    <t>Direct Operating Expenditure</t>
  </si>
  <si>
    <t>Depreciation</t>
  </si>
  <si>
    <t>Plus Internal Transfers</t>
  </si>
  <si>
    <t>TOTAL OPERATING EXPENDITURE</t>
  </si>
  <si>
    <t>Operating Surplus/ ( Deficit )</t>
  </si>
  <si>
    <t>Minus TransfersFrom/ To</t>
  </si>
  <si>
    <t>UNAPROPRIATED SURPLUS /( DEFICIT)</t>
  </si>
  <si>
    <t>Working Capital Reserve</t>
  </si>
  <si>
    <t>Less Income Foregone</t>
  </si>
  <si>
    <t>Impl. Of MFMA</t>
  </si>
  <si>
    <t>Improv. Of Audit Outcomes</t>
  </si>
  <si>
    <t>VAN TOTALE BEGROTING</t>
  </si>
  <si>
    <t>( Minimum van twee staatspensioene )</t>
  </si>
  <si>
    <t>Belasting</t>
  </si>
  <si>
    <t>EIENDOMSBELASTING</t>
  </si>
  <si>
    <t>Gebied</t>
  </si>
  <si>
    <t>Waardasie</t>
  </si>
  <si>
    <t>% Verhoging</t>
  </si>
  <si>
    <t>Totale Inkomste</t>
  </si>
  <si>
    <t>Dorp</t>
  </si>
  <si>
    <t>Verwys aangehegte staat</t>
  </si>
  <si>
    <t>Sub - Totaal</t>
  </si>
  <si>
    <t>Korting Toegestaan</t>
  </si>
  <si>
    <t>Totale Heffing</t>
  </si>
  <si>
    <t>BTW Uitgesluit</t>
  </si>
  <si>
    <t xml:space="preserve"> Verbruikers/Kl. per Jaar</t>
  </si>
  <si>
    <t>Huishoudelik/ Besigh.</t>
  </si>
  <si>
    <t>0 tot 6kl.</t>
  </si>
  <si>
    <t>NG Kerk</t>
  </si>
  <si>
    <t>0 tot 15 kl.</t>
  </si>
  <si>
    <t>0 tot 6 kl.</t>
  </si>
  <si>
    <t>Rugbyveld</t>
  </si>
  <si>
    <t>Bruto Inkomste</t>
  </si>
  <si>
    <t>Tarief</t>
  </si>
  <si>
    <t>Subsidie</t>
  </si>
  <si>
    <t>Deernis Basies</t>
  </si>
  <si>
    <t>Vrystelling 6 kl.</t>
  </si>
  <si>
    <t>Totale Subsidie</t>
  </si>
  <si>
    <t>NETTO INKOMSTE</t>
  </si>
  <si>
    <t>Tarief Droogte Tye</t>
  </si>
  <si>
    <t>7 - 15 kl.</t>
  </si>
  <si>
    <t>16 - 30 kl.</t>
  </si>
  <si>
    <t>31 - 50 kl.</t>
  </si>
  <si>
    <t>51 - 100 kl.</t>
  </si>
  <si>
    <t>101 - 200 kl.</t>
  </si>
  <si>
    <t>BTW Uigesluit</t>
  </si>
  <si>
    <t>Verbruikers/ Eenh. Jaar</t>
  </si>
  <si>
    <t>Kerke</t>
  </si>
  <si>
    <t>Sub-Totaal</t>
  </si>
  <si>
    <t>Korting</t>
  </si>
  <si>
    <t>Huishoud. 50 Eenhede</t>
  </si>
  <si>
    <t>VULLISVERWYDERING</t>
  </si>
  <si>
    <t>Aantal</t>
  </si>
  <si>
    <t>Leeu-Gamka - Drom</t>
  </si>
  <si>
    <t>Gastehuise</t>
  </si>
  <si>
    <t xml:space="preserve">Leeu-Gamka </t>
  </si>
  <si>
    <t>Spoornet</t>
  </si>
  <si>
    <t>SUIGTENKE</t>
  </si>
  <si>
    <t>Basiese Jaarlikse Fooi</t>
  </si>
  <si>
    <t>Leeu-Gamka Ander</t>
  </si>
  <si>
    <t>RIOOL</t>
  </si>
  <si>
    <t>Primere Skool</t>
  </si>
  <si>
    <t>Leeu-Gamka Skool</t>
  </si>
  <si>
    <t>K/S Skool</t>
  </si>
  <si>
    <t>Basiese Maandeliks Fooi</t>
  </si>
  <si>
    <t>Leeu- Gamka Spoornet</t>
  </si>
  <si>
    <t>Ingesluit by suigtenke</t>
  </si>
  <si>
    <t>o -6 kl.</t>
  </si>
  <si>
    <t>Tydens droogtetariewe verval die gratis 6 kl.</t>
  </si>
  <si>
    <t>Eiendomsbelasting</t>
  </si>
  <si>
    <t>Voorsiening vir Oninbare Skuld ( Working Capital )</t>
  </si>
  <si>
    <t>INCOME FOREGONE</t>
  </si>
  <si>
    <t>Interest Earned Outstanding Debt.</t>
  </si>
  <si>
    <t>Interest Earned - Oustandig Debt.</t>
  </si>
  <si>
    <t>Licences and Permits</t>
  </si>
  <si>
    <t>NETTO HEFFING</t>
  </si>
  <si>
    <t>BRUTO HEFFING</t>
  </si>
  <si>
    <t>Plus: 6% Verhoging</t>
  </si>
  <si>
    <t>Maintenance IT System</t>
  </si>
  <si>
    <t>2 x Trekkings per Maand</t>
  </si>
  <si>
    <t>3 x Trekkings per Maand</t>
  </si>
  <si>
    <t>4 x Trekkings per Maand</t>
  </si>
  <si>
    <t>5 x Trekkings per Maand</t>
  </si>
  <si>
    <t>28 x Trekkings per Maand</t>
  </si>
  <si>
    <t>Huishoudings ( 1 x per maand )</t>
  </si>
  <si>
    <t>PERSENTASIE BYDRAE</t>
  </si>
  <si>
    <t>Korting van R 22 000.00 word op alle huishoudelike waardasies toegestaan.</t>
  </si>
  <si>
    <t xml:space="preserve"> Korting van 25% is toegestaan op staatseiendomheffings.</t>
  </si>
  <si>
    <t>SUB TOTAAL</t>
  </si>
  <si>
    <t>SUBSIDIES AAN DEURNISGEVALLE</t>
  </si>
  <si>
    <t>Prince Albert Huishoud.</t>
  </si>
  <si>
    <t>Handel en Nywerheid</t>
  </si>
  <si>
    <t>per 5 A/660 x 12</t>
  </si>
  <si>
    <t>Huishoud/Handel</t>
  </si>
  <si>
    <t>per 5 A/270 x 12</t>
  </si>
  <si>
    <t>per 5 A</t>
  </si>
  <si>
    <t>Gastehuise uit Woonhuis</t>
  </si>
  <si>
    <t>Gastehuise/ tot 12 kamers</t>
  </si>
  <si>
    <t>Gastehuise/ meer as 12 kamers</t>
  </si>
  <si>
    <t>Per Maksimum Aanvraag</t>
  </si>
  <si>
    <t xml:space="preserve">Eenheidstarief </t>
  </si>
  <si>
    <t>sent/ KWH/102000 x 12</t>
  </si>
  <si>
    <t>Eenheistarief Kredietm.</t>
  </si>
  <si>
    <t>Standaard Kredietmet.</t>
  </si>
  <si>
    <t>Eenheidstarief Pre-Paid</t>
  </si>
  <si>
    <t>Algemene Raadsuitgawes/ Wykskomiteeled</t>
  </si>
  <si>
    <t>Munisipale Bestuurder</t>
  </si>
  <si>
    <t>Per KVA/ 368 x 12</t>
  </si>
  <si>
    <t>sent/ KWH/ 4000000 x 12</t>
  </si>
  <si>
    <t>R per maand/6 x 12</t>
  </si>
  <si>
    <t>per 5 A/ 2900 x 12</t>
  </si>
  <si>
    <t>Bo 51 kl</t>
  </si>
  <si>
    <t>Capital Expenditure</t>
  </si>
  <si>
    <t>Kortings van R22 000.00 is op die waardasie van huishoudelike eiendom in die dorpe en  40% in landelike gebied toegestaan.</t>
  </si>
  <si>
    <t>Die Raad se goedgekeurde kredietbeheerbeleid sal nougeset en streng</t>
  </si>
  <si>
    <t>toegepas moet word. Die Raad kan nie bekostig om vir 'n swakker</t>
  </si>
  <si>
    <t>betalingsyfer te begroot nie.</t>
  </si>
  <si>
    <t>Koers 2015/16</t>
  </si>
  <si>
    <t>2014/15</t>
  </si>
  <si>
    <t>2015/16</t>
  </si>
  <si>
    <t>Eenheidsprys 15/16</t>
  </si>
  <si>
    <t>BETALINGSYFER 15/16</t>
  </si>
  <si>
    <t>2015/2016</t>
  </si>
  <si>
    <t>Syntell - Pre-Paid</t>
  </si>
  <si>
    <t>Lisensie -ABAKUS</t>
  </si>
  <si>
    <t>Ontbondeling van bates</t>
  </si>
  <si>
    <t>Oorsig oor AFS</t>
  </si>
  <si>
    <t>Instand. Bateregister</t>
  </si>
  <si>
    <t>6 x Trekkings per Maand</t>
  </si>
  <si>
    <t>8 x  Trekkings per Maand</t>
  </si>
  <si>
    <t>10 x Trekkings per Maand</t>
  </si>
  <si>
    <t>12 x Trekkings per Maand</t>
  </si>
  <si>
    <t>2326 ( Alle Houshoudings )</t>
  </si>
  <si>
    <t>Die eiendomsbelastingkoers vir alle kategorie eiendomme is met 7.00% verhoog</t>
  </si>
  <si>
    <t>Die wysigings aan die eiendomsbelastingwet het ondergenoemde implikasies vanaf 1 Julie 2015 nl:</t>
  </si>
  <si>
    <t>By landelike  is eiendomme se waardasie wat betrekking het op toerisme, gastehuise en jag geidentifiseer,</t>
  </si>
  <si>
    <t>Deernis 1600000 kwh</t>
  </si>
  <si>
    <t>by die waardasies is die landelike koers van toepassing, maar geen korting word toegestaan nie. Kaal erwe is bepaal en die dorp</t>
  </si>
  <si>
    <t>Salarisse</t>
  </si>
  <si>
    <t>Transp. And Accom.</t>
  </si>
  <si>
    <t>Metodiek: Tariewe vir die Boekjaar 2016/2017</t>
  </si>
  <si>
    <t>Koers 2016/17</t>
  </si>
  <si>
    <t>2016/17</t>
  </si>
  <si>
    <t>Eenheidsprys 16/17</t>
  </si>
  <si>
    <t>BOEKJAAR 2016/17</t>
  </si>
  <si>
    <t>Equitable Share Toekenning vir 2016/2017</t>
  </si>
  <si>
    <t>DEERNISSUBSIDIE EN BELEID VIR 2016/2017</t>
  </si>
  <si>
    <t>BEREKENING VAN EIENDOMSBELASTING VIR 2016/17</t>
  </si>
  <si>
    <t>AANNAMES: BEGROTING 2016/2017</t>
  </si>
  <si>
    <t>2016/2017</t>
  </si>
  <si>
    <t>BESOLDIGING VAN RAADSLEDE VIR 2016/2017</t>
  </si>
  <si>
    <t>MSIG: Begrotings en Spanderings vir 2016/2017</t>
  </si>
  <si>
    <t>FMG: Begrotings en Spanderings vir 2016/17</t>
  </si>
  <si>
    <t>PMU : Begrotings en Spanderings vir 2016/2017</t>
  </si>
  <si>
    <t>Huis Kweekvallei</t>
  </si>
  <si>
    <t>Van Hasselt</t>
  </si>
  <si>
    <t>en 'n korting van 40% is in die boekjaar toegestaan soos voorgeskryf.</t>
  </si>
  <si>
    <t xml:space="preserve">se koers plus 30% ( 0.00551) word gehef. Alle waardasies van Publieke Dienste Infrastrukture is bepaal </t>
  </si>
  <si>
    <t>GEBRUIK</t>
  </si>
  <si>
    <t>Residensieel - Vakant</t>
  </si>
  <si>
    <t>Residensieel - Verbeter</t>
  </si>
  <si>
    <t>Besigheids</t>
  </si>
  <si>
    <t>Boerdery</t>
  </si>
  <si>
    <t>Boerdery - Jagplase</t>
  </si>
  <si>
    <t>Staatseiendom</t>
  </si>
  <si>
    <t>Munisipale eiendom</t>
  </si>
  <si>
    <t>Publieke Infra</t>
  </si>
  <si>
    <t>Publieke Welsyn</t>
  </si>
  <si>
    <t>Godsdiens organisasies</t>
  </si>
  <si>
    <t>Regstelling</t>
  </si>
  <si>
    <t>Die koers van Landbou, Publieke infrastruktuur en Publieke Welsyn mag volgens wet nie meer as 25% van residentieel wees nie</t>
  </si>
  <si>
    <t>Die landbousektor dra  14.61% by tot die totale eiendomsbelastingheffing .</t>
  </si>
  <si>
    <t>Daar word  vir 'n betalingsyfer van 85% voorsiening gemaak terwyl</t>
  </si>
  <si>
    <t>die huidige betalingsyfer 75.08 beloop en dus met 10% moet verbeter.</t>
  </si>
  <si>
    <t xml:space="preserve">2. Die inkomsteperk word vasgestel op R 3 000.00 per maand. </t>
  </si>
  <si>
    <t>Nul</t>
  </si>
  <si>
    <t xml:space="preserve">Salarisse Interns </t>
  </si>
  <si>
    <t>930 Huishoudings</t>
  </si>
  <si>
    <t>Alle Huishoudings</t>
  </si>
  <si>
    <t>VERHOUDINGS: BEGROTING 2016/2017</t>
  </si>
  <si>
    <t>Vir enige addisionele trekking ( 3600 liter ) sal die koste R 71.28 per trekking beloop</t>
  </si>
  <si>
    <t>Gewoon 2300000 kwh                                1.629</t>
  </si>
  <si>
    <t>PMU Officer</t>
  </si>
  <si>
    <t>PMU Clerk</t>
  </si>
  <si>
    <t>PMU Manager</t>
  </si>
  <si>
    <t>HER. BEGROTING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</si>
</sst>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8" formatCode="&quot;R&quot;\ #,##0.00;[Red]&quot;R&quot;\ \-#,##0.00"/>
    <numFmt numFmtId="43" formatCode="_ * #,##0.00_ ;_ * \-#,##0.00_ ;_ * &quot;-&quot;??_ ;_ @_ "/>
    <numFmt numFmtId="164" formatCode="0.000"/>
    <numFmt numFmtId="165" formatCode="0.00000"/>
    <numFmt numFmtId="166" formatCode="0.0000"/>
    <numFmt numFmtId="167" formatCode="#,##0.00_ ;\-#,##0.00\ "/>
    <numFmt numFmtId="168" formatCode="_ * #,##0_ ;_ * \-#,##0_ ;_ * &quot;-&quot;??_ ;_ @_ "/>
    <numFmt numFmtId="169" formatCode="_ * #,##0.000000_ ;_ * \-#,##0.000000_ ;_ * &quot;-&quot;??_ ;_ @_ "/>
  </numFmts>
  <fonts count="40" x14ac:knownFonts="1"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u/>
      <sz val="16"/>
      <color theme="1"/>
      <name val="Calibri"/>
      <family val="2"/>
      <scheme val="minor"/>
    </font>
    <font>
      <b/>
      <i/>
      <u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</font>
    <font>
      <b/>
      <i/>
      <u/>
      <sz val="12"/>
      <color theme="1"/>
      <name val="Calibri"/>
      <family val="2"/>
      <scheme val="minor"/>
    </font>
    <font>
      <sz val="15"/>
      <color theme="1"/>
      <name val="Calibri"/>
      <family val="2"/>
      <scheme val="minor"/>
    </font>
    <font>
      <b/>
      <i/>
      <u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b/>
      <i/>
      <u/>
      <sz val="10"/>
      <color theme="1"/>
      <name val="Calibri"/>
      <family val="2"/>
      <scheme val="minor"/>
    </font>
    <font>
      <b/>
      <i/>
      <u/>
      <sz val="9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0"/>
      <color theme="1"/>
      <name val="Arial"/>
      <family val="2"/>
    </font>
    <font>
      <i/>
      <sz val="9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43" fontId="10" fillId="0" borderId="0" applyFont="0" applyFill="0" applyBorder="0" applyAlignment="0" applyProtection="0"/>
    <xf numFmtId="0" fontId="23" fillId="0" borderId="0"/>
    <xf numFmtId="43" fontId="23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3" applyNumberFormat="0" applyFill="0" applyAlignment="0" applyProtection="0"/>
    <xf numFmtId="0" fontId="27" fillId="0" borderId="14" applyNumberFormat="0" applyFill="0" applyAlignment="0" applyProtection="0"/>
    <xf numFmtId="0" fontId="28" fillId="0" borderId="15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30" fillId="5" borderId="0" applyNumberFormat="0" applyBorder="0" applyAlignment="0" applyProtection="0"/>
    <xf numFmtId="0" fontId="31" fillId="6" borderId="0" applyNumberFormat="0" applyBorder="0" applyAlignment="0" applyProtection="0"/>
    <xf numFmtId="0" fontId="32" fillId="7" borderId="16" applyNumberFormat="0" applyAlignment="0" applyProtection="0"/>
    <xf numFmtId="0" fontId="33" fillId="8" borderId="17" applyNumberFormat="0" applyAlignment="0" applyProtection="0"/>
    <xf numFmtId="0" fontId="34" fillId="8" borderId="16" applyNumberFormat="0" applyAlignment="0" applyProtection="0"/>
    <xf numFmtId="0" fontId="35" fillId="0" borderId="18" applyNumberFormat="0" applyFill="0" applyAlignment="0" applyProtection="0"/>
    <xf numFmtId="0" fontId="36" fillId="9" borderId="19" applyNumberFormat="0" applyAlignment="0" applyProtection="0"/>
    <xf numFmtId="0" fontId="37" fillId="0" borderId="0" applyNumberFormat="0" applyFill="0" applyBorder="0" applyAlignment="0" applyProtection="0"/>
    <xf numFmtId="0" fontId="10" fillId="10" borderId="20" applyNumberFormat="0" applyFont="0" applyAlignment="0" applyProtection="0"/>
    <xf numFmtId="0" fontId="38" fillId="0" borderId="0" applyNumberFormat="0" applyFill="0" applyBorder="0" applyAlignment="0" applyProtection="0"/>
    <xf numFmtId="0" fontId="11" fillId="0" borderId="21" applyNumberFormat="0" applyFill="0" applyAlignment="0" applyProtection="0"/>
    <xf numFmtId="0" fontId="3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39" fillId="14" borderId="0" applyNumberFormat="0" applyBorder="0" applyAlignment="0" applyProtection="0"/>
    <xf numFmtId="0" fontId="39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39" fillId="18" borderId="0" applyNumberFormat="0" applyBorder="0" applyAlignment="0" applyProtection="0"/>
    <xf numFmtId="0" fontId="39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39" fillId="22" borderId="0" applyNumberFormat="0" applyBorder="0" applyAlignment="0" applyProtection="0"/>
    <xf numFmtId="0" fontId="39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39" fillId="26" borderId="0" applyNumberFormat="0" applyBorder="0" applyAlignment="0" applyProtection="0"/>
    <xf numFmtId="0" fontId="39" fillId="27" borderId="0" applyNumberFormat="0" applyBorder="0" applyAlignment="0" applyProtection="0"/>
    <xf numFmtId="0" fontId="10" fillId="28" borderId="0" applyNumberFormat="0" applyBorder="0" applyAlignment="0" applyProtection="0"/>
    <xf numFmtId="0" fontId="10" fillId="29" borderId="0" applyNumberFormat="0" applyBorder="0" applyAlignment="0" applyProtection="0"/>
    <xf numFmtId="0" fontId="39" fillId="30" borderId="0" applyNumberFormat="0" applyBorder="0" applyAlignment="0" applyProtection="0"/>
    <xf numFmtId="0" fontId="39" fillId="31" borderId="0" applyNumberFormat="0" applyBorder="0" applyAlignment="0" applyProtection="0"/>
    <xf numFmtId="0" fontId="10" fillId="32" borderId="0" applyNumberFormat="0" applyBorder="0" applyAlignment="0" applyProtection="0"/>
    <xf numFmtId="0" fontId="10" fillId="33" borderId="0" applyNumberFormat="0" applyBorder="0" applyAlignment="0" applyProtection="0"/>
    <xf numFmtId="0" fontId="39" fillId="34" borderId="0" applyNumberFormat="0" applyBorder="0" applyAlignment="0" applyProtection="0"/>
  </cellStyleXfs>
  <cellXfs count="234">
    <xf numFmtId="0" fontId="0" fillId="0" borderId="0" xfId="0"/>
    <xf numFmtId="0" fontId="3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8" fillId="0" borderId="0" xfId="0" applyFont="1"/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43" fontId="3" fillId="0" borderId="1" xfId="1" applyFont="1" applyBorder="1" applyAlignment="1">
      <alignment horizontal="center"/>
    </xf>
    <xf numFmtId="43" fontId="1" fillId="0" borderId="1" xfId="1" applyFont="1" applyBorder="1" applyAlignment="1">
      <alignment horizontal="center"/>
    </xf>
    <xf numFmtId="0" fontId="2" fillId="0" borderId="0" xfId="0" applyFont="1" applyAlignment="1">
      <alignment horizontal="center"/>
    </xf>
    <xf numFmtId="10" fontId="3" fillId="0" borderId="0" xfId="0" applyNumberFormat="1" applyFont="1" applyAlignment="1">
      <alignment horizontal="center"/>
    </xf>
    <xf numFmtId="43" fontId="3" fillId="0" borderId="0" xfId="1" applyFont="1" applyAlignment="1">
      <alignment horizontal="center"/>
    </xf>
    <xf numFmtId="43" fontId="1" fillId="0" borderId="0" xfId="1" applyFont="1" applyBorder="1" applyAlignment="1">
      <alignment horizontal="center"/>
    </xf>
    <xf numFmtId="43" fontId="3" fillId="0" borderId="0" xfId="1" applyFont="1"/>
    <xf numFmtId="0" fontId="14" fillId="0" borderId="0" xfId="0" applyFont="1"/>
    <xf numFmtId="0" fontId="16" fillId="0" borderId="0" xfId="0" applyFont="1"/>
    <xf numFmtId="10" fontId="3" fillId="0" borderId="5" xfId="0" applyNumberFormat="1" applyFont="1" applyBorder="1" applyAlignment="1">
      <alignment horizontal="center"/>
    </xf>
    <xf numFmtId="165" fontId="3" fillId="0" borderId="0" xfId="0" applyNumberFormat="1" applyFont="1" applyAlignment="1">
      <alignment horizontal="center"/>
    </xf>
    <xf numFmtId="0" fontId="1" fillId="2" borderId="0" xfId="0" applyFont="1" applyFill="1" applyAlignment="1">
      <alignment horizontal="center"/>
    </xf>
    <xf numFmtId="0" fontId="18" fillId="0" borderId="1" xfId="0" applyFont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17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9" fillId="2" borderId="1" xfId="0" applyFont="1" applyFill="1" applyBorder="1" applyAlignment="1">
      <alignment horizontal="center"/>
    </xf>
    <xf numFmtId="10" fontId="3" fillId="0" borderId="0" xfId="0" applyNumberFormat="1" applyFont="1"/>
    <xf numFmtId="43" fontId="1" fillId="0" borderId="0" xfId="1" applyFont="1"/>
    <xf numFmtId="43" fontId="3" fillId="0" borderId="5" xfId="1" applyFont="1" applyBorder="1"/>
    <xf numFmtId="43" fontId="1" fillId="0" borderId="2" xfId="1" applyFont="1" applyBorder="1"/>
    <xf numFmtId="43" fontId="1" fillId="2" borderId="4" xfId="1" applyFont="1" applyFill="1" applyBorder="1"/>
    <xf numFmtId="10" fontId="1" fillId="0" borderId="0" xfId="0" applyNumberFormat="1" applyFont="1" applyAlignment="1">
      <alignment horizontal="center"/>
    </xf>
    <xf numFmtId="10" fontId="1" fillId="2" borderId="4" xfId="0" applyNumberFormat="1" applyFont="1" applyFill="1" applyBorder="1" applyAlignment="1">
      <alignment horizontal="center"/>
    </xf>
    <xf numFmtId="43" fontId="1" fillId="2" borderId="6" xfId="1" applyFont="1" applyFill="1" applyBorder="1"/>
    <xf numFmtId="10" fontId="1" fillId="2" borderId="6" xfId="0" applyNumberFormat="1" applyFont="1" applyFill="1" applyBorder="1" applyAlignment="1">
      <alignment horizontal="center"/>
    </xf>
    <xf numFmtId="43" fontId="1" fillId="2" borderId="3" xfId="1" applyFont="1" applyFill="1" applyBorder="1"/>
    <xf numFmtId="10" fontId="1" fillId="2" borderId="3" xfId="0" applyNumberFormat="1" applyFont="1" applyFill="1" applyBorder="1" applyAlignment="1">
      <alignment horizontal="center"/>
    </xf>
    <xf numFmtId="43" fontId="3" fillId="0" borderId="5" xfId="1" applyFont="1" applyFill="1" applyBorder="1"/>
    <xf numFmtId="10" fontId="3" fillId="0" borderId="5" xfId="0" applyNumberFormat="1" applyFont="1" applyFill="1" applyBorder="1" applyAlignment="1">
      <alignment horizontal="center"/>
    </xf>
    <xf numFmtId="43" fontId="1" fillId="2" borderId="1" xfId="1" applyFont="1" applyFill="1" applyBorder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10" fontId="1" fillId="0" borderId="5" xfId="0" applyNumberFormat="1" applyFont="1" applyBorder="1" applyAlignment="1">
      <alignment horizontal="center"/>
    </xf>
    <xf numFmtId="10" fontId="1" fillId="0" borderId="5" xfId="0" applyNumberFormat="1" applyFont="1" applyFill="1" applyBorder="1" applyAlignment="1">
      <alignment horizontal="center"/>
    </xf>
    <xf numFmtId="0" fontId="13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43" fontId="9" fillId="0" borderId="0" xfId="1" applyFont="1" applyBorder="1" applyAlignment="1">
      <alignment horizontal="center"/>
    </xf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0" fillId="0" borderId="7" xfId="0" applyBorder="1"/>
    <xf numFmtId="0" fontId="0" fillId="0" borderId="8" xfId="0" applyBorder="1"/>
    <xf numFmtId="0" fontId="1" fillId="0" borderId="0" xfId="0" applyFont="1" applyAlignment="1">
      <alignment horizontal="center"/>
    </xf>
    <xf numFmtId="0" fontId="0" fillId="0" borderId="9" xfId="0" applyBorder="1"/>
    <xf numFmtId="0" fontId="2" fillId="0" borderId="0" xfId="0" applyFont="1" applyFill="1" applyAlignment="1">
      <alignment horizontal="center"/>
    </xf>
    <xf numFmtId="0" fontId="19" fillId="0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20" fillId="2" borderId="0" xfId="0" applyFont="1" applyFill="1" applyAlignment="1">
      <alignment horizontal="center"/>
    </xf>
    <xf numFmtId="0" fontId="19" fillId="2" borderId="0" xfId="0" applyFont="1" applyFill="1" applyAlignment="1">
      <alignment horizontal="center"/>
    </xf>
    <xf numFmtId="0" fontId="2" fillId="2" borderId="0" xfId="0" applyFont="1" applyFill="1"/>
    <xf numFmtId="0" fontId="2" fillId="0" borderId="0" xfId="0" applyFont="1"/>
    <xf numFmtId="0" fontId="0" fillId="0" borderId="0" xfId="0" applyFont="1"/>
    <xf numFmtId="2" fontId="0" fillId="0" borderId="0" xfId="0" applyNumberFormat="1"/>
    <xf numFmtId="2" fontId="0" fillId="0" borderId="8" xfId="0" applyNumberFormat="1" applyBorder="1"/>
    <xf numFmtId="2" fontId="0" fillId="0" borderId="9" xfId="0" applyNumberFormat="1" applyBorder="1"/>
    <xf numFmtId="2" fontId="3" fillId="0" borderId="0" xfId="0" applyNumberFormat="1" applyFont="1"/>
    <xf numFmtId="10" fontId="3" fillId="0" borderId="0" xfId="0" applyNumberFormat="1" applyFont="1"/>
    <xf numFmtId="0" fontId="0" fillId="2" borderId="0" xfId="0" applyFill="1"/>
    <xf numFmtId="0" fontId="21" fillId="2" borderId="0" xfId="0" applyFont="1" applyFill="1"/>
    <xf numFmtId="10" fontId="0" fillId="0" borderId="0" xfId="0" applyNumberFormat="1"/>
    <xf numFmtId="0" fontId="0" fillId="0" borderId="0" xfId="0"/>
    <xf numFmtId="0" fontId="3" fillId="0" borderId="0" xfId="0" applyFont="1"/>
    <xf numFmtId="0" fontId="2" fillId="2" borderId="0" xfId="0" applyFont="1" applyFill="1" applyAlignment="1">
      <alignment horizontal="center"/>
    </xf>
    <xf numFmtId="0" fontId="5" fillId="0" borderId="0" xfId="0" applyFont="1"/>
    <xf numFmtId="10" fontId="3" fillId="0" borderId="0" xfId="0" applyNumberFormat="1" applyFont="1" applyAlignment="1">
      <alignment horizontal="center"/>
    </xf>
    <xf numFmtId="43" fontId="3" fillId="0" borderId="1" xfId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/>
    </xf>
    <xf numFmtId="43" fontId="3" fillId="0" borderId="1" xfId="1" applyFont="1" applyFill="1" applyBorder="1" applyAlignment="1">
      <alignment horizontal="right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22" fillId="2" borderId="1" xfId="0" applyFont="1" applyFill="1" applyBorder="1" applyAlignment="1">
      <alignment horizontal="center"/>
    </xf>
    <xf numFmtId="0" fontId="8" fillId="0" borderId="0" xfId="0" applyFont="1" applyFill="1"/>
    <xf numFmtId="0" fontId="13" fillId="0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43" fontId="0" fillId="0" borderId="0" xfId="0" applyNumberFormat="1"/>
    <xf numFmtId="43" fontId="3" fillId="0" borderId="0" xfId="0" applyNumberFormat="1" applyFont="1" applyAlignment="1">
      <alignment horizontal="center"/>
    </xf>
    <xf numFmtId="167" fontId="3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43" fontId="1" fillId="2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43" fontId="3" fillId="3" borderId="0" xfId="1" applyFont="1" applyFill="1"/>
    <xf numFmtId="0" fontId="3" fillId="3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43" fontId="1" fillId="3" borderId="0" xfId="1" applyFont="1" applyFill="1" applyBorder="1" applyAlignment="1">
      <alignment horizontal="center"/>
    </xf>
    <xf numFmtId="0" fontId="13" fillId="3" borderId="0" xfId="0" applyFont="1" applyFill="1" applyAlignment="1">
      <alignment horizontal="center"/>
    </xf>
    <xf numFmtId="10" fontId="3" fillId="0" borderId="1" xfId="0" applyNumberFormat="1" applyFont="1" applyBorder="1"/>
    <xf numFmtId="164" fontId="3" fillId="0" borderId="1" xfId="0" applyNumberFormat="1" applyFont="1" applyBorder="1"/>
    <xf numFmtId="0" fontId="0" fillId="0" borderId="0" xfId="0"/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2" fontId="0" fillId="0" borderId="0" xfId="0" applyNumberFormat="1"/>
    <xf numFmtId="43" fontId="3" fillId="0" borderId="0" xfId="1" applyFont="1"/>
    <xf numFmtId="2" fontId="3" fillId="0" borderId="0" xfId="0" applyNumberFormat="1" applyFont="1"/>
    <xf numFmtId="10" fontId="3" fillId="0" borderId="0" xfId="0" applyNumberFormat="1" applyFont="1"/>
    <xf numFmtId="2" fontId="3" fillId="0" borderId="9" xfId="0" applyNumberFormat="1" applyFont="1" applyBorder="1"/>
    <xf numFmtId="10" fontId="3" fillId="0" borderId="9" xfId="0" applyNumberFormat="1" applyFont="1" applyBorder="1"/>
    <xf numFmtId="0" fontId="3" fillId="0" borderId="9" xfId="0" applyFont="1" applyBorder="1" applyAlignment="1">
      <alignment horizontal="center"/>
    </xf>
    <xf numFmtId="43" fontId="1" fillId="0" borderId="9" xfId="1" applyFont="1" applyFill="1" applyBorder="1"/>
    <xf numFmtId="0" fontId="24" fillId="0" borderId="1" xfId="0" applyFont="1" applyBorder="1" applyAlignment="1">
      <alignment horizontal="center"/>
    </xf>
    <xf numFmtId="2" fontId="1" fillId="0" borderId="1" xfId="0" applyNumberFormat="1" applyFont="1" applyBorder="1"/>
    <xf numFmtId="10" fontId="1" fillId="0" borderId="1" xfId="0" applyNumberFormat="1" applyFont="1" applyBorder="1"/>
    <xf numFmtId="43" fontId="1" fillId="0" borderId="1" xfId="1" applyFont="1" applyFill="1" applyBorder="1"/>
    <xf numFmtId="3" fontId="1" fillId="0" borderId="1" xfId="0" applyNumberFormat="1" applyFont="1" applyBorder="1" applyAlignment="1">
      <alignment horizontal="right"/>
    </xf>
    <xf numFmtId="0" fontId="3" fillId="0" borderId="0" xfId="0" applyFont="1" applyAlignment="1">
      <alignment horizontal="center"/>
    </xf>
    <xf numFmtId="0" fontId="0" fillId="3" borderId="0" xfId="0" applyFill="1"/>
    <xf numFmtId="0" fontId="3" fillId="3" borderId="0" xfId="1" applyNumberFormat="1" applyFont="1" applyFill="1" applyAlignment="1">
      <alignment horizontal="center"/>
    </xf>
    <xf numFmtId="10" fontId="3" fillId="3" borderId="0" xfId="1" applyNumberFormat="1" applyFont="1" applyFill="1"/>
    <xf numFmtId="43" fontId="3" fillId="3" borderId="8" xfId="1" applyFont="1" applyFill="1" applyBorder="1"/>
    <xf numFmtId="43" fontId="3" fillId="3" borderId="0" xfId="1" applyFont="1" applyFill="1" applyBorder="1"/>
    <xf numFmtId="166" fontId="3" fillId="3" borderId="1" xfId="0" applyNumberFormat="1" applyFont="1" applyFill="1" applyBorder="1"/>
    <xf numFmtId="164" fontId="3" fillId="3" borderId="0" xfId="0" applyNumberFormat="1" applyFont="1" applyFill="1"/>
    <xf numFmtId="10" fontId="3" fillId="3" borderId="0" xfId="0" applyNumberFormat="1" applyFont="1" applyFill="1"/>
    <xf numFmtId="0" fontId="3" fillId="3" borderId="0" xfId="1" applyNumberFormat="1" applyFont="1" applyFill="1"/>
    <xf numFmtId="2" fontId="3" fillId="3" borderId="0" xfId="0" applyNumberFormat="1" applyFont="1" applyFill="1" applyAlignment="1">
      <alignment horizontal="right"/>
    </xf>
    <xf numFmtId="0" fontId="3" fillId="3" borderId="0" xfId="0" applyFont="1" applyFill="1" applyAlignment="1">
      <alignment horizontal="right"/>
    </xf>
    <xf numFmtId="43" fontId="1" fillId="3" borderId="4" xfId="1" applyFont="1" applyFill="1" applyBorder="1"/>
    <xf numFmtId="43" fontId="1" fillId="3" borderId="4" xfId="1" applyFont="1" applyFill="1" applyBorder="1" applyAlignment="1">
      <alignment horizontal="center"/>
    </xf>
    <xf numFmtId="0" fontId="11" fillId="3" borderId="0" xfId="0" applyFont="1" applyFill="1"/>
    <xf numFmtId="43" fontId="3" fillId="3" borderId="5" xfId="1" applyFont="1" applyFill="1" applyBorder="1"/>
    <xf numFmtId="43" fontId="1" fillId="3" borderId="0" xfId="1" applyFont="1" applyFill="1"/>
    <xf numFmtId="43" fontId="1" fillId="3" borderId="2" xfId="1" applyFont="1" applyFill="1" applyBorder="1"/>
    <xf numFmtId="0" fontId="2" fillId="3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3" fillId="3" borderId="8" xfId="0" applyFont="1" applyFill="1" applyBorder="1" applyAlignment="1">
      <alignment horizontal="center"/>
    </xf>
    <xf numFmtId="10" fontId="3" fillId="3" borderId="8" xfId="1" applyNumberFormat="1" applyFont="1" applyFill="1" applyBorder="1"/>
    <xf numFmtId="0" fontId="3" fillId="3" borderId="7" xfId="0" applyFont="1" applyFill="1" applyBorder="1" applyAlignment="1">
      <alignment horizontal="center"/>
    </xf>
    <xf numFmtId="43" fontId="3" fillId="3" borderId="7" xfId="1" applyFont="1" applyFill="1" applyBorder="1"/>
    <xf numFmtId="10" fontId="3" fillId="3" borderId="7" xfId="1" applyNumberFormat="1" applyFont="1" applyFill="1" applyBorder="1"/>
    <xf numFmtId="43" fontId="1" fillId="3" borderId="0" xfId="1" applyFont="1" applyFill="1" applyBorder="1"/>
    <xf numFmtId="0" fontId="3" fillId="3" borderId="0" xfId="0" applyFont="1" applyFill="1" applyBorder="1" applyAlignment="1">
      <alignment horizontal="center"/>
    </xf>
    <xf numFmtId="0" fontId="3" fillId="3" borderId="0" xfId="0" applyFont="1" applyFill="1" applyBorder="1"/>
    <xf numFmtId="2" fontId="3" fillId="3" borderId="0" xfId="0" applyNumberFormat="1" applyFont="1" applyFill="1"/>
    <xf numFmtId="0" fontId="0" fillId="3" borderId="0" xfId="0" applyFont="1" applyFill="1" applyAlignment="1">
      <alignment horizontal="center"/>
    </xf>
    <xf numFmtId="0" fontId="0" fillId="3" borderId="0" xfId="0" applyFont="1" applyFill="1"/>
    <xf numFmtId="2" fontId="0" fillId="3" borderId="0" xfId="0" applyNumberFormat="1" applyFont="1" applyFill="1"/>
    <xf numFmtId="0" fontId="3" fillId="3" borderId="0" xfId="0" applyFont="1" applyFill="1"/>
    <xf numFmtId="0" fontId="3" fillId="3" borderId="8" xfId="0" applyFont="1" applyFill="1" applyBorder="1"/>
    <xf numFmtId="0" fontId="11" fillId="3" borderId="9" xfId="0" applyFont="1" applyFill="1" applyBorder="1"/>
    <xf numFmtId="43" fontId="1" fillId="3" borderId="10" xfId="0" applyNumberFormat="1" applyFont="1" applyFill="1" applyBorder="1"/>
    <xf numFmtId="2" fontId="0" fillId="3" borderId="0" xfId="0" applyNumberFormat="1" applyFill="1"/>
    <xf numFmtId="0" fontId="1" fillId="3" borderId="7" xfId="1" applyNumberFormat="1" applyFont="1" applyFill="1" applyBorder="1"/>
    <xf numFmtId="43" fontId="1" fillId="3" borderId="7" xfId="1" applyFont="1" applyFill="1" applyBorder="1"/>
    <xf numFmtId="0" fontId="3" fillId="3" borderId="9" xfId="1" applyNumberFormat="1" applyFont="1" applyFill="1" applyBorder="1"/>
    <xf numFmtId="43" fontId="3" fillId="3" borderId="9" xfId="1" applyFont="1" applyFill="1" applyBorder="1"/>
    <xf numFmtId="43" fontId="1" fillId="3" borderId="9" xfId="1" applyFont="1" applyFill="1" applyBorder="1"/>
    <xf numFmtId="2" fontId="2" fillId="3" borderId="0" xfId="0" applyNumberFormat="1" applyFont="1" applyFill="1" applyAlignment="1">
      <alignment horizontal="center"/>
    </xf>
    <xf numFmtId="10" fontId="3" fillId="3" borderId="0" xfId="0" applyNumberFormat="1" applyFont="1" applyFill="1" applyAlignment="1">
      <alignment horizontal="center"/>
    </xf>
    <xf numFmtId="2" fontId="3" fillId="3" borderId="0" xfId="0" applyNumberFormat="1" applyFont="1" applyFill="1" applyAlignment="1">
      <alignment horizontal="center"/>
    </xf>
    <xf numFmtId="0" fontId="1" fillId="3" borderId="7" xfId="1" applyNumberFormat="1" applyFont="1" applyFill="1" applyBorder="1" applyAlignment="1">
      <alignment horizontal="center"/>
    </xf>
    <xf numFmtId="0" fontId="1" fillId="3" borderId="9" xfId="1" applyNumberFormat="1" applyFont="1" applyFill="1" applyBorder="1"/>
    <xf numFmtId="43" fontId="3" fillId="3" borderId="1" xfId="1" applyFont="1" applyFill="1" applyBorder="1"/>
    <xf numFmtId="0" fontId="2" fillId="0" borderId="0" xfId="0" applyFont="1" applyAlignment="1">
      <alignment horizontal="center"/>
    </xf>
    <xf numFmtId="0" fontId="3" fillId="0" borderId="11" xfId="0" applyFont="1" applyBorder="1" applyAlignment="1">
      <alignment horizontal="center"/>
    </xf>
    <xf numFmtId="43" fontId="17" fillId="3" borderId="1" xfId="1" applyFont="1" applyFill="1" applyBorder="1" applyAlignment="1">
      <alignment horizontal="center"/>
    </xf>
    <xf numFmtId="0" fontId="3" fillId="0" borderId="12" xfId="0" applyFont="1" applyBorder="1" applyAlignment="1">
      <alignment horizontal="right"/>
    </xf>
    <xf numFmtId="0" fontId="8" fillId="3" borderId="0" xfId="0" applyFont="1" applyFill="1"/>
    <xf numFmtId="0" fontId="17" fillId="3" borderId="1" xfId="0" applyFont="1" applyFill="1" applyBorder="1" applyAlignment="1">
      <alignment horizontal="center"/>
    </xf>
    <xf numFmtId="10" fontId="17" fillId="3" borderId="1" xfId="0" applyNumberFormat="1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/>
    </xf>
    <xf numFmtId="43" fontId="9" fillId="3" borderId="1" xfId="1" applyFont="1" applyFill="1" applyBorder="1" applyAlignment="1">
      <alignment horizontal="center"/>
    </xf>
    <xf numFmtId="10" fontId="9" fillId="3" borderId="1" xfId="0" applyNumberFormat="1" applyFont="1" applyFill="1" applyBorder="1" applyAlignment="1">
      <alignment horizontal="center"/>
    </xf>
    <xf numFmtId="0" fontId="17" fillId="3" borderId="0" xfId="0" applyFont="1" applyFill="1" applyAlignment="1">
      <alignment horizontal="center"/>
    </xf>
    <xf numFmtId="43" fontId="3" fillId="3" borderId="1" xfId="1" applyFont="1" applyFill="1" applyBorder="1" applyAlignment="1">
      <alignment horizontal="center"/>
    </xf>
    <xf numFmtId="43" fontId="3" fillId="3" borderId="0" xfId="1" applyFont="1" applyFill="1" applyAlignment="1">
      <alignment horizontal="center"/>
    </xf>
    <xf numFmtId="2" fontId="3" fillId="3" borderId="1" xfId="0" applyNumberFormat="1" applyFont="1" applyFill="1" applyBorder="1" applyAlignment="1">
      <alignment horizontal="center"/>
    </xf>
    <xf numFmtId="43" fontId="3" fillId="3" borderId="1" xfId="1" applyFont="1" applyFill="1" applyBorder="1" applyAlignment="1">
      <alignment horizontal="right"/>
    </xf>
    <xf numFmtId="0" fontId="3" fillId="0" borderId="0" xfId="0" applyFont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169" fontId="3" fillId="0" borderId="1" xfId="1" applyNumberFormat="1" applyFont="1" applyBorder="1"/>
    <xf numFmtId="0" fontId="2" fillId="0" borderId="1" xfId="0" applyFont="1" applyBorder="1" applyAlignment="1">
      <alignment horizontal="center"/>
    </xf>
    <xf numFmtId="0" fontId="3" fillId="0" borderId="1" xfId="0" applyFont="1" applyBorder="1"/>
    <xf numFmtId="165" fontId="1" fillId="2" borderId="1" xfId="0" applyNumberFormat="1" applyFont="1" applyFill="1" applyBorder="1" applyAlignment="1">
      <alignment horizontal="center"/>
    </xf>
    <xf numFmtId="10" fontId="3" fillId="0" borderId="1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168" fontId="3" fillId="0" borderId="1" xfId="1" applyNumberFormat="1" applyFont="1" applyBorder="1"/>
    <xf numFmtId="0" fontId="0" fillId="0" borderId="0" xfId="0"/>
    <xf numFmtId="0" fontId="0" fillId="0" borderId="0" xfId="0"/>
    <xf numFmtId="0" fontId="1" fillId="3" borderId="0" xfId="0" applyFont="1" applyFill="1" applyAlignment="1">
      <alignment horizontal="center"/>
    </xf>
    <xf numFmtId="0" fontId="18" fillId="3" borderId="0" xfId="0" applyFont="1" applyFill="1" applyAlignment="1">
      <alignment horizontal="center"/>
    </xf>
    <xf numFmtId="0" fontId="3" fillId="3" borderId="0" xfId="1" applyNumberFormat="1" applyFont="1" applyFill="1" applyAlignment="1">
      <alignment horizontal="right"/>
    </xf>
    <xf numFmtId="8" fontId="3" fillId="3" borderId="0" xfId="0" applyNumberFormat="1" applyFont="1" applyFill="1" applyAlignment="1">
      <alignment horizontal="center"/>
    </xf>
    <xf numFmtId="0" fontId="9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center"/>
    </xf>
    <xf numFmtId="0" fontId="3" fillId="3" borderId="11" xfId="0" applyFont="1" applyFill="1" applyBorder="1" applyAlignment="1">
      <alignment horizontal="right"/>
    </xf>
    <xf numFmtId="0" fontId="3" fillId="3" borderId="12" xfId="0" applyFont="1" applyFill="1" applyBorder="1" applyAlignment="1">
      <alignment horizontal="right"/>
    </xf>
    <xf numFmtId="0" fontId="9" fillId="3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7" fillId="3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15" fillId="3" borderId="0" xfId="0" applyFont="1" applyFill="1" applyAlignment="1">
      <alignment horizontal="center"/>
    </xf>
    <xf numFmtId="0" fontId="15" fillId="0" borderId="0" xfId="0" applyFont="1" applyAlignment="1">
      <alignment horizontal="center"/>
    </xf>
    <xf numFmtId="0" fontId="1" fillId="3" borderId="0" xfId="0" quotePrefix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43" fontId="3" fillId="0" borderId="11" xfId="1" applyFont="1" applyBorder="1" applyAlignment="1">
      <alignment horizontal="center"/>
    </xf>
    <xf numFmtId="43" fontId="3" fillId="0" borderId="12" xfId="1" applyFont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43" fontId="1" fillId="2" borderId="11" xfId="1" applyFont="1" applyFill="1" applyBorder="1" applyAlignment="1">
      <alignment horizontal="center"/>
    </xf>
    <xf numFmtId="43" fontId="1" fillId="2" borderId="12" xfId="1" applyFont="1" applyFill="1" applyBorder="1" applyAlignment="1">
      <alignment horizontal="center"/>
    </xf>
    <xf numFmtId="43" fontId="3" fillId="0" borderId="11" xfId="1" applyFont="1" applyBorder="1" applyAlignment="1"/>
    <xf numFmtId="43" fontId="3" fillId="0" borderId="12" xfId="1" applyFont="1" applyBorder="1" applyAlignment="1"/>
    <xf numFmtId="43" fontId="1" fillId="2" borderId="11" xfId="1" applyFont="1" applyFill="1" applyBorder="1" applyAlignment="1"/>
    <xf numFmtId="43" fontId="1" fillId="2" borderId="12" xfId="1" applyFont="1" applyFill="1" applyBorder="1" applyAlignment="1"/>
    <xf numFmtId="0" fontId="1" fillId="0" borderId="0" xfId="0" applyFont="1" applyAlignment="1">
      <alignment horizontal="center"/>
    </xf>
    <xf numFmtId="0" fontId="9" fillId="2" borderId="5" xfId="0" applyFont="1" applyFill="1" applyBorder="1" applyAlignment="1">
      <alignment horizontal="center" wrapText="1"/>
    </xf>
    <xf numFmtId="0" fontId="7" fillId="35" borderId="0" xfId="0" applyFont="1" applyFill="1" applyAlignment="1">
      <alignment horizontal="center"/>
    </xf>
  </cellXfs>
  <cellStyles count="45">
    <cellStyle name="20% - Accent1" xfId="22" builtinId="30" customBuiltin="1"/>
    <cellStyle name="20% - Accent2" xfId="26" builtinId="34" customBuiltin="1"/>
    <cellStyle name="20% - Accent3" xfId="30" builtinId="38" customBuiltin="1"/>
    <cellStyle name="20% - Accent4" xfId="34" builtinId="42" customBuiltin="1"/>
    <cellStyle name="20% - Accent5" xfId="38" builtinId="46" customBuiltin="1"/>
    <cellStyle name="20% - Accent6" xfId="42" builtinId="50" customBuiltin="1"/>
    <cellStyle name="40% - Accent1" xfId="23" builtinId="31" customBuiltin="1"/>
    <cellStyle name="40% - Accent2" xfId="27" builtinId="35" customBuiltin="1"/>
    <cellStyle name="40% - Accent3" xfId="31" builtinId="39" customBuiltin="1"/>
    <cellStyle name="40% - Accent4" xfId="35" builtinId="43" customBuiltin="1"/>
    <cellStyle name="40% - Accent5" xfId="39" builtinId="47" customBuiltin="1"/>
    <cellStyle name="40% - Accent6" xfId="43" builtinId="51" customBuiltin="1"/>
    <cellStyle name="60% - Accent1" xfId="24" builtinId="32" customBuiltin="1"/>
    <cellStyle name="60% - Accent2" xfId="28" builtinId="36" customBuiltin="1"/>
    <cellStyle name="60% - Accent3" xfId="32" builtinId="40" customBuiltin="1"/>
    <cellStyle name="60% - Accent4" xfId="36" builtinId="44" customBuiltin="1"/>
    <cellStyle name="60% - Accent5" xfId="40" builtinId="48" customBuiltin="1"/>
    <cellStyle name="60% - Accent6" xfId="44" builtinId="52" customBuiltin="1"/>
    <cellStyle name="Accent1" xfId="21" builtinId="29" customBuiltin="1"/>
    <cellStyle name="Accent2" xfId="25" builtinId="33" customBuiltin="1"/>
    <cellStyle name="Accent3" xfId="29" builtinId="37" customBuiltin="1"/>
    <cellStyle name="Accent4" xfId="33" builtinId="41" customBuiltin="1"/>
    <cellStyle name="Accent5" xfId="37" builtinId="45" customBuiltin="1"/>
    <cellStyle name="Accent6" xfId="41" builtinId="49" customBuiltin="1"/>
    <cellStyle name="Bad" xfId="10" builtinId="27" customBuiltin="1"/>
    <cellStyle name="Calculation" xfId="14" builtinId="22" customBuiltin="1"/>
    <cellStyle name="Check Cell" xfId="16" builtinId="23" customBuiltin="1"/>
    <cellStyle name="Comma" xfId="1" builtinId="3"/>
    <cellStyle name="Comma 2" xfId="3"/>
    <cellStyle name="Explanatory Text" xfId="19" builtinId="53" customBuiltin="1"/>
    <cellStyle name="Good" xfId="9" builtinId="26" customBuiltin="1"/>
    <cellStyle name="Heading 1" xfId="5" builtinId="16" customBuiltin="1"/>
    <cellStyle name="Heading 2" xfId="6" builtinId="17" customBuiltin="1"/>
    <cellStyle name="Heading 3" xfId="7" builtinId="18" customBuiltin="1"/>
    <cellStyle name="Heading 4" xfId="8" builtinId="19" customBuiltin="1"/>
    <cellStyle name="Input" xfId="12" builtinId="20" customBuiltin="1"/>
    <cellStyle name="Linked Cell" xfId="15" builtinId="24" customBuiltin="1"/>
    <cellStyle name="Neutral" xfId="11" builtinId="28" customBuiltin="1"/>
    <cellStyle name="Normal" xfId="0" builtinId="0"/>
    <cellStyle name="Normal 2" xfId="2"/>
    <cellStyle name="Note" xfId="18" builtinId="10" customBuiltin="1"/>
    <cellStyle name="Output" xfId="13" builtinId="21" customBuiltin="1"/>
    <cellStyle name="Title" xfId="4" builtinId="15" customBuiltin="1"/>
    <cellStyle name="Total" xfId="20" builtinId="25" customBuiltin="1"/>
    <cellStyle name="Warning Text" xfId="17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Begroting 2016/17: Inkomste	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Pt>
            <c:idx val="7"/>
            <c:bubble3D val="0"/>
          </c:dPt>
          <c:dLbls>
            <c:dLbl>
              <c:idx val="0"/>
              <c:layout>
                <c:manualLayout>
                  <c:x val="0.10062565192289966"/>
                  <c:y val="-3.143777232163125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1.7788095342056366E-2"/>
                  <c:y val="-0.1836545977032649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5.2948898947705471E-2"/>
                  <c:y val="-3.96279738350370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6.6161623512402915E-2"/>
                  <c:y val="1.170361835768353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5.4900762173674686E-3"/>
                  <c:y val="3.57673104837769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3.7724249348683542E-2"/>
                  <c:y val="7.1549038446200716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9.0169560597901238E-2"/>
                  <c:y val="-1.9632311348825679E-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3.2852741836105974E-2"/>
                  <c:y val="-0.2996941347242825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8"/>
              <c:layout>
                <c:manualLayout>
                  <c:x val="8.0143216848356062E-3"/>
                  <c:y val="-8.0392781199117042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Verhoudings!$B$51:$B$59</c:f>
              <c:strCache>
                <c:ptCount val="9"/>
                <c:pt idx="0">
                  <c:v>Property Rates</c:v>
                </c:pt>
                <c:pt idx="1">
                  <c:v>User Charges for Services</c:v>
                </c:pt>
                <c:pt idx="2">
                  <c:v>Rent of Facilities</c:v>
                </c:pt>
                <c:pt idx="3">
                  <c:v>Interest Earned</c:v>
                </c:pt>
                <c:pt idx="4">
                  <c:v>Interest Earned Outstanding Debt.</c:v>
                </c:pt>
                <c:pt idx="5">
                  <c:v>Fines</c:v>
                </c:pt>
                <c:pt idx="6">
                  <c:v>Licences and Permits</c:v>
                </c:pt>
                <c:pt idx="7">
                  <c:v>Operating Grants and Subsidies</c:v>
                </c:pt>
                <c:pt idx="8">
                  <c:v>Other Income</c:v>
                </c:pt>
              </c:strCache>
            </c:strRef>
          </c:cat>
          <c:val>
            <c:numRef>
              <c:f>Verhoudings!$C$51:$C$59</c:f>
              <c:numCache>
                <c:formatCode>_(* #,##0.00_);_(* \(#,##0.00\);_(* "-"??_);_(@_)</c:formatCode>
                <c:ptCount val="9"/>
                <c:pt idx="0">
                  <c:v>3403000</c:v>
                </c:pt>
                <c:pt idx="1">
                  <c:v>23695300</c:v>
                </c:pt>
                <c:pt idx="2">
                  <c:v>398500</c:v>
                </c:pt>
                <c:pt idx="3">
                  <c:v>560000</c:v>
                </c:pt>
                <c:pt idx="4">
                  <c:v>800000</c:v>
                </c:pt>
                <c:pt idx="5">
                  <c:v>4012500</c:v>
                </c:pt>
                <c:pt idx="6">
                  <c:v>700000</c:v>
                </c:pt>
                <c:pt idx="7">
                  <c:v>39893000</c:v>
                </c:pt>
                <c:pt idx="8">
                  <c:v>3647300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t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ZA"/>
              <a:t>Begroting</a:t>
            </a:r>
            <a:r>
              <a:rPr lang="en-ZA" baseline="0"/>
              <a:t> 2016/17: Uitgawes</a:t>
            </a:r>
            <a:endParaRPr lang="en-ZA"/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4.3918625478975293E-2"/>
                  <c:y val="5.7536474243505709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4.6338144960159172E-2"/>
                  <c:y val="-5.17604683067232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0.11288564851935416"/>
                  <c:y val="-3.045400068884699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5.7163468610633393E-2"/>
                  <c:y val="3.319863609660652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5.761042987170642E-2"/>
                  <c:y val="-1.5796033019597321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1.7894387731602671E-3"/>
                  <c:y val="-5.323869026223633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Verhoudings!$B$100:$B$108</c:f>
              <c:strCache>
                <c:ptCount val="9"/>
                <c:pt idx="0">
                  <c:v>Employee Related Cost</c:v>
                </c:pt>
                <c:pt idx="1">
                  <c:v>Rumeneration of Councillors</c:v>
                </c:pt>
                <c:pt idx="2">
                  <c:v>Working Capital Reserve</c:v>
                </c:pt>
                <c:pt idx="3">
                  <c:v>Depreciation</c:v>
                </c:pt>
                <c:pt idx="4">
                  <c:v>Repair and Maintenance</c:v>
                </c:pt>
                <c:pt idx="5">
                  <c:v>Bulk Purchases Electricity</c:v>
                </c:pt>
                <c:pt idx="6">
                  <c:v>Capital Expenditure</c:v>
                </c:pt>
                <c:pt idx="7">
                  <c:v>Contracted Services</c:v>
                </c:pt>
                <c:pt idx="8">
                  <c:v>General Expences</c:v>
                </c:pt>
              </c:strCache>
            </c:strRef>
          </c:cat>
          <c:val>
            <c:numRef>
              <c:f>Verhoudings!$C$100:$C$108</c:f>
              <c:numCache>
                <c:formatCode>_(* #,##0.00_);_(* \(#,##0.00\);_(* "-"??_);_(@_)</c:formatCode>
                <c:ptCount val="9"/>
                <c:pt idx="0">
                  <c:v>15647984</c:v>
                </c:pt>
                <c:pt idx="1">
                  <c:v>2750000</c:v>
                </c:pt>
                <c:pt idx="2">
                  <c:v>2600000</c:v>
                </c:pt>
                <c:pt idx="3">
                  <c:v>2080000</c:v>
                </c:pt>
                <c:pt idx="4">
                  <c:v>1512000</c:v>
                </c:pt>
                <c:pt idx="5">
                  <c:v>9955000</c:v>
                </c:pt>
                <c:pt idx="6">
                  <c:v>19143400</c:v>
                </c:pt>
                <c:pt idx="7">
                  <c:v>370000</c:v>
                </c:pt>
                <c:pt idx="8">
                  <c:v>19257980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t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583406</xdr:colOff>
      <xdr:row>47</xdr:row>
      <xdr:rowOff>450847</xdr:rowOff>
    </xdr:from>
    <xdr:to>
      <xdr:col>3</xdr:col>
      <xdr:colOff>1523999</xdr:colOff>
      <xdr:row>88</xdr:row>
      <xdr:rowOff>142874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47624</xdr:colOff>
      <xdr:row>91</xdr:row>
      <xdr:rowOff>214315</xdr:rowOff>
    </xdr:from>
    <xdr:to>
      <xdr:col>4</xdr:col>
      <xdr:colOff>47625</xdr:colOff>
      <xdr:row>129</xdr:row>
      <xdr:rowOff>11907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7"/>
  <sheetViews>
    <sheetView topLeftCell="A12" zoomScaleNormal="100" workbookViewId="0">
      <selection activeCell="M82" sqref="M82"/>
    </sheetView>
  </sheetViews>
  <sheetFormatPr defaultRowHeight="15" x14ac:dyDescent="0.25"/>
  <cols>
    <col min="1" max="1" width="45.28515625" customWidth="1"/>
    <col min="2" max="2" width="19.140625" customWidth="1"/>
    <col min="3" max="3" width="18.85546875" customWidth="1"/>
    <col min="4" max="4" width="19.85546875" customWidth="1"/>
    <col min="5" max="5" width="13.7109375" customWidth="1"/>
    <col min="6" max="6" width="15.140625" customWidth="1"/>
    <col min="7" max="7" width="0.28515625" customWidth="1"/>
    <col min="8" max="8" width="9.140625" hidden="1" customWidth="1"/>
  </cols>
  <sheetData>
    <row r="1" spans="1:12" ht="21" x14ac:dyDescent="0.35">
      <c r="A1" s="207" t="s">
        <v>11</v>
      </c>
      <c r="B1" s="207"/>
      <c r="C1" s="207"/>
      <c r="D1" s="207"/>
      <c r="E1" s="207"/>
      <c r="F1" s="207"/>
    </row>
    <row r="3" spans="1:12" ht="18.75" x14ac:dyDescent="0.3">
      <c r="A3" s="208" t="s">
        <v>241</v>
      </c>
      <c r="B3" s="208"/>
      <c r="C3" s="208"/>
      <c r="D3" s="208"/>
      <c r="E3" s="208"/>
      <c r="F3" s="208"/>
    </row>
    <row r="5" spans="1:12" x14ac:dyDescent="0.25">
      <c r="A5" s="67" t="s">
        <v>115</v>
      </c>
      <c r="B5" s="68"/>
      <c r="C5" s="69"/>
      <c r="D5" s="69"/>
      <c r="E5" s="69"/>
      <c r="F5" s="69"/>
    </row>
    <row r="6" spans="1:12" x14ac:dyDescent="0.25">
      <c r="A6" s="64" t="s">
        <v>116</v>
      </c>
      <c r="B6" s="64" t="s">
        <v>117</v>
      </c>
      <c r="C6" s="64" t="s">
        <v>218</v>
      </c>
      <c r="D6" s="64" t="s">
        <v>242</v>
      </c>
      <c r="E6" s="64" t="s">
        <v>118</v>
      </c>
      <c r="F6" s="64" t="s">
        <v>119</v>
      </c>
    </row>
    <row r="7" spans="1:12" x14ac:dyDescent="0.25">
      <c r="A7" s="57" t="s">
        <v>120</v>
      </c>
      <c r="B7" s="54"/>
      <c r="C7" s="54"/>
      <c r="D7" s="54"/>
      <c r="E7" s="54"/>
      <c r="F7" s="70"/>
    </row>
    <row r="8" spans="1:12" x14ac:dyDescent="0.25">
      <c r="A8" s="57" t="s">
        <v>5</v>
      </c>
      <c r="B8" s="54"/>
      <c r="C8" s="55" t="s">
        <v>121</v>
      </c>
      <c r="D8" s="55"/>
      <c r="E8" s="55"/>
      <c r="F8" s="70"/>
    </row>
    <row r="9" spans="1:12" ht="15.75" thickBot="1" x14ac:dyDescent="0.3">
      <c r="A9" s="57" t="s">
        <v>0</v>
      </c>
      <c r="B9" s="59"/>
      <c r="C9" s="59"/>
      <c r="D9" s="59"/>
      <c r="E9" s="54"/>
      <c r="F9" s="71"/>
    </row>
    <row r="10" spans="1:12" x14ac:dyDescent="0.25">
      <c r="A10" s="60" t="s">
        <v>122</v>
      </c>
      <c r="B10" s="54"/>
      <c r="C10" s="54"/>
      <c r="D10" s="54"/>
      <c r="E10" s="58"/>
      <c r="F10" s="70"/>
    </row>
    <row r="11" spans="1:12" ht="15.75" thickBot="1" x14ac:dyDescent="0.3">
      <c r="A11" s="57" t="s">
        <v>123</v>
      </c>
      <c r="B11" s="54"/>
      <c r="C11" s="54"/>
      <c r="D11" s="54"/>
      <c r="E11" s="54"/>
      <c r="F11" s="70"/>
    </row>
    <row r="12" spans="1:12" ht="15.75" thickBot="1" x14ac:dyDescent="0.3">
      <c r="A12" s="60" t="s">
        <v>124</v>
      </c>
      <c r="B12" s="61"/>
      <c r="C12" s="61"/>
      <c r="D12" s="61"/>
      <c r="E12" s="61"/>
      <c r="F12" s="72"/>
    </row>
    <row r="13" spans="1:12" ht="15.75" thickTop="1" x14ac:dyDescent="0.25">
      <c r="A13" s="56"/>
      <c r="B13" s="54"/>
      <c r="C13" s="54"/>
      <c r="D13" s="54"/>
      <c r="E13" s="54"/>
      <c r="F13" s="54"/>
    </row>
    <row r="14" spans="1:12" x14ac:dyDescent="0.25">
      <c r="A14" s="80" t="s">
        <v>1</v>
      </c>
      <c r="B14" s="75"/>
      <c r="C14" s="64" t="s">
        <v>125</v>
      </c>
      <c r="D14" s="64" t="s">
        <v>125</v>
      </c>
      <c r="E14" s="75"/>
      <c r="F14" s="64" t="s">
        <v>125</v>
      </c>
      <c r="I14" s="209"/>
      <c r="J14" s="209"/>
      <c r="K14" s="209"/>
      <c r="L14" s="209"/>
    </row>
    <row r="15" spans="1:12" x14ac:dyDescent="0.25">
      <c r="A15" s="64" t="s">
        <v>116</v>
      </c>
      <c r="B15" s="66" t="s">
        <v>126</v>
      </c>
      <c r="C15" s="64" t="s">
        <v>220</v>
      </c>
      <c r="D15" s="64" t="s">
        <v>243</v>
      </c>
      <c r="E15" s="64" t="s">
        <v>118</v>
      </c>
      <c r="F15" s="64" t="s">
        <v>119</v>
      </c>
      <c r="I15" s="210"/>
      <c r="J15" s="210"/>
      <c r="K15" s="210"/>
      <c r="L15" s="210"/>
    </row>
    <row r="16" spans="1:12" x14ac:dyDescent="0.25">
      <c r="A16" s="62" t="s">
        <v>6</v>
      </c>
      <c r="B16" s="63"/>
      <c r="C16" s="62"/>
      <c r="D16" s="62"/>
      <c r="E16" s="54"/>
      <c r="F16" s="70"/>
    </row>
    <row r="17" spans="1:9" x14ac:dyDescent="0.25">
      <c r="A17" s="102" t="s">
        <v>2</v>
      </c>
      <c r="B17" s="102">
        <v>1727</v>
      </c>
      <c r="C17" s="101">
        <v>47.56</v>
      </c>
      <c r="D17" s="101">
        <f>C17*1.07</f>
        <v>50.889200000000002</v>
      </c>
      <c r="E17" s="128">
        <v>7.0000000000000007E-2</v>
      </c>
      <c r="F17" s="101">
        <f>B17*D17*12</f>
        <v>1054627.7808000001</v>
      </c>
      <c r="G17" s="126"/>
    </row>
    <row r="18" spans="1:9" x14ac:dyDescent="0.25">
      <c r="A18" s="102" t="s">
        <v>3</v>
      </c>
      <c r="B18" s="102">
        <v>662</v>
      </c>
      <c r="C18" s="101">
        <v>47.56</v>
      </c>
      <c r="D18" s="101">
        <f t="shared" ref="D18:D19" si="0">C18*1.07</f>
        <v>50.889200000000002</v>
      </c>
      <c r="E18" s="128">
        <v>7.0000000000000007E-2</v>
      </c>
      <c r="F18" s="101">
        <f t="shared" ref="F18:F19" si="1">B18*D18*12</f>
        <v>404263.80479999998</v>
      </c>
      <c r="G18" s="126"/>
      <c r="I18" s="79"/>
    </row>
    <row r="19" spans="1:9" x14ac:dyDescent="0.25">
      <c r="A19" s="102" t="s">
        <v>4</v>
      </c>
      <c r="B19" s="102">
        <v>149</v>
      </c>
      <c r="C19" s="101">
        <v>47.56</v>
      </c>
      <c r="D19" s="101">
        <f t="shared" si="0"/>
        <v>50.889200000000002</v>
      </c>
      <c r="E19" s="128">
        <v>7.0000000000000007E-2</v>
      </c>
      <c r="F19" s="101">
        <f t="shared" si="1"/>
        <v>90989.88960000001</v>
      </c>
      <c r="G19" s="126"/>
      <c r="I19" s="79"/>
    </row>
    <row r="20" spans="1:9" x14ac:dyDescent="0.25">
      <c r="A20" s="143" t="s">
        <v>2</v>
      </c>
      <c r="B20" s="102"/>
      <c r="C20" s="101"/>
      <c r="D20" s="101"/>
      <c r="E20" s="128"/>
      <c r="F20" s="141"/>
      <c r="G20" s="126"/>
    </row>
    <row r="21" spans="1:9" x14ac:dyDescent="0.25">
      <c r="A21" s="143" t="s">
        <v>127</v>
      </c>
      <c r="B21" s="102"/>
      <c r="C21" s="101"/>
      <c r="D21" s="101"/>
      <c r="E21" s="128"/>
      <c r="F21" s="101"/>
      <c r="G21" s="126"/>
    </row>
    <row r="22" spans="1:9" x14ac:dyDescent="0.25">
      <c r="A22" s="102" t="s">
        <v>128</v>
      </c>
      <c r="B22" s="102">
        <v>106300</v>
      </c>
      <c r="C22" s="101">
        <v>3.53</v>
      </c>
      <c r="D22" s="101">
        <f>C22*1.07</f>
        <v>3.7770999999999999</v>
      </c>
      <c r="E22" s="128">
        <v>7.0000000000000007E-2</v>
      </c>
      <c r="F22" s="101">
        <f>B22*D22</f>
        <v>401505.73</v>
      </c>
      <c r="G22" s="126"/>
    </row>
    <row r="23" spans="1:9" x14ac:dyDescent="0.25">
      <c r="A23" s="102" t="s">
        <v>60</v>
      </c>
      <c r="B23" s="102">
        <v>104000</v>
      </c>
      <c r="C23" s="101">
        <v>4.01</v>
      </c>
      <c r="D23" s="101">
        <f t="shared" ref="D23:D30" si="2">C23*1.07</f>
        <v>4.2907000000000002</v>
      </c>
      <c r="E23" s="128">
        <v>7.0000000000000007E-2</v>
      </c>
      <c r="F23" s="101">
        <f t="shared" ref="F23:F30" si="3">B23*D23</f>
        <v>446232.80000000005</v>
      </c>
      <c r="G23" s="126"/>
    </row>
    <row r="24" spans="1:9" x14ac:dyDescent="0.25">
      <c r="A24" s="102" t="s">
        <v>61</v>
      </c>
      <c r="B24" s="102">
        <v>77000</v>
      </c>
      <c r="C24" s="101">
        <v>4.3</v>
      </c>
      <c r="D24" s="101">
        <f t="shared" si="2"/>
        <v>4.601</v>
      </c>
      <c r="E24" s="128">
        <v>7.0000000000000007E-2</v>
      </c>
      <c r="F24" s="101">
        <f t="shared" si="3"/>
        <v>354277</v>
      </c>
      <c r="G24" s="126"/>
    </row>
    <row r="25" spans="1:9" x14ac:dyDescent="0.25">
      <c r="A25" s="102" t="s">
        <v>62</v>
      </c>
      <c r="B25" s="102">
        <v>40000</v>
      </c>
      <c r="C25" s="101">
        <v>7.06</v>
      </c>
      <c r="D25" s="101">
        <f t="shared" si="2"/>
        <v>7.5541999999999998</v>
      </c>
      <c r="E25" s="128">
        <v>7.0000000000000007E-2</v>
      </c>
      <c r="F25" s="101">
        <f t="shared" si="3"/>
        <v>302168</v>
      </c>
      <c r="G25" s="126"/>
    </row>
    <row r="26" spans="1:9" x14ac:dyDescent="0.25">
      <c r="A26" s="102" t="s">
        <v>63</v>
      </c>
      <c r="B26" s="102">
        <v>35000</v>
      </c>
      <c r="C26" s="101">
        <v>11.12</v>
      </c>
      <c r="D26" s="101">
        <f t="shared" si="2"/>
        <v>11.898400000000001</v>
      </c>
      <c r="E26" s="128">
        <v>7.0000000000000007E-2</v>
      </c>
      <c r="F26" s="101">
        <f t="shared" si="3"/>
        <v>416444</v>
      </c>
      <c r="G26" s="126"/>
    </row>
    <row r="27" spans="1:9" x14ac:dyDescent="0.25">
      <c r="A27" s="102" t="s">
        <v>64</v>
      </c>
      <c r="B27" s="102">
        <v>16000</v>
      </c>
      <c r="C27" s="101">
        <v>19.25</v>
      </c>
      <c r="D27" s="101">
        <f t="shared" si="2"/>
        <v>20.5975</v>
      </c>
      <c r="E27" s="128">
        <v>7.0000000000000007E-2</v>
      </c>
      <c r="F27" s="101">
        <f t="shared" si="3"/>
        <v>329560</v>
      </c>
      <c r="G27" s="126"/>
    </row>
    <row r="28" spans="1:9" x14ac:dyDescent="0.25">
      <c r="A28" s="102" t="s">
        <v>65</v>
      </c>
      <c r="B28" s="102">
        <v>4000</v>
      </c>
      <c r="C28" s="101">
        <v>21.6</v>
      </c>
      <c r="D28" s="101">
        <f t="shared" si="2"/>
        <v>23.112000000000002</v>
      </c>
      <c r="E28" s="128">
        <v>7.0000000000000007E-2</v>
      </c>
      <c r="F28" s="101">
        <f t="shared" si="3"/>
        <v>92448.000000000015</v>
      </c>
      <c r="G28" s="126"/>
    </row>
    <row r="29" spans="1:9" x14ac:dyDescent="0.25">
      <c r="A29" s="102" t="s">
        <v>255</v>
      </c>
      <c r="B29" s="102">
        <v>3400</v>
      </c>
      <c r="C29" s="101">
        <v>7.5</v>
      </c>
      <c r="D29" s="101">
        <f t="shared" si="2"/>
        <v>8.0250000000000004</v>
      </c>
      <c r="E29" s="128">
        <v>7.0000000000000007E-2</v>
      </c>
      <c r="F29" s="101">
        <f t="shared" si="3"/>
        <v>27285</v>
      </c>
      <c r="G29" s="126"/>
    </row>
    <row r="30" spans="1:9" s="108" customFormat="1" x14ac:dyDescent="0.25">
      <c r="A30" s="102" t="s">
        <v>256</v>
      </c>
      <c r="B30" s="102">
        <v>5000</v>
      </c>
      <c r="C30" s="101">
        <v>9</v>
      </c>
      <c r="D30" s="101">
        <f t="shared" si="2"/>
        <v>9.6300000000000008</v>
      </c>
      <c r="E30" s="128">
        <v>7.0000000000000007E-2</v>
      </c>
      <c r="F30" s="101">
        <f t="shared" si="3"/>
        <v>48150.000000000007</v>
      </c>
      <c r="G30" s="126"/>
    </row>
    <row r="31" spans="1:9" x14ac:dyDescent="0.25">
      <c r="A31" s="201" t="s">
        <v>129</v>
      </c>
      <c r="B31" s="102"/>
      <c r="C31" s="101"/>
      <c r="D31" s="101"/>
      <c r="E31" s="128"/>
      <c r="F31" s="141"/>
      <c r="G31" s="126"/>
    </row>
    <row r="32" spans="1:9" x14ac:dyDescent="0.25">
      <c r="A32" s="102" t="s">
        <v>130</v>
      </c>
      <c r="B32" s="102">
        <v>0</v>
      </c>
      <c r="C32" s="101">
        <v>3.15</v>
      </c>
      <c r="D32" s="101">
        <f>C32*1.07</f>
        <v>3.3705000000000003</v>
      </c>
      <c r="E32" s="128"/>
      <c r="F32" s="101"/>
      <c r="G32" s="126"/>
    </row>
    <row r="33" spans="1:9" x14ac:dyDescent="0.25">
      <c r="A33" s="102" t="s">
        <v>61</v>
      </c>
      <c r="B33" s="102">
        <v>0</v>
      </c>
      <c r="C33" s="101">
        <v>3.3000000000000003</v>
      </c>
      <c r="D33" s="101">
        <f t="shared" ref="D33:D37" si="4">C33*1.07</f>
        <v>3.5310000000000006</v>
      </c>
      <c r="E33" s="128"/>
      <c r="F33" s="101"/>
      <c r="G33" s="126"/>
    </row>
    <row r="34" spans="1:9" x14ac:dyDescent="0.25">
      <c r="A34" s="102" t="s">
        <v>62</v>
      </c>
      <c r="B34" s="102">
        <v>0</v>
      </c>
      <c r="C34" s="101">
        <v>5.4450000000000003</v>
      </c>
      <c r="D34" s="101">
        <f t="shared" si="4"/>
        <v>5.8261500000000011</v>
      </c>
      <c r="E34" s="128"/>
      <c r="F34" s="101"/>
      <c r="G34" s="126"/>
    </row>
    <row r="35" spans="1:9" x14ac:dyDescent="0.25">
      <c r="A35" s="102" t="s">
        <v>63</v>
      </c>
      <c r="B35" s="102">
        <v>0</v>
      </c>
      <c r="C35" s="101">
        <v>8.6</v>
      </c>
      <c r="D35" s="101">
        <f t="shared" si="4"/>
        <v>9.202</v>
      </c>
      <c r="E35" s="128"/>
      <c r="F35" s="101"/>
      <c r="G35" s="126"/>
    </row>
    <row r="36" spans="1:9" x14ac:dyDescent="0.25">
      <c r="A36" s="102" t="s">
        <v>64</v>
      </c>
      <c r="B36" s="102">
        <v>0</v>
      </c>
      <c r="C36" s="101">
        <v>14.850000000000001</v>
      </c>
      <c r="D36" s="101">
        <f t="shared" si="4"/>
        <v>15.889500000000002</v>
      </c>
      <c r="E36" s="128"/>
      <c r="F36" s="101"/>
      <c r="G36" s="126"/>
    </row>
    <row r="37" spans="1:9" x14ac:dyDescent="0.25">
      <c r="A37" s="102" t="s">
        <v>65</v>
      </c>
      <c r="B37" s="102">
        <v>0</v>
      </c>
      <c r="C37" s="101">
        <v>16.7</v>
      </c>
      <c r="D37" s="101">
        <f t="shared" si="4"/>
        <v>17.869</v>
      </c>
      <c r="E37" s="128"/>
      <c r="F37" s="101"/>
      <c r="G37" s="126"/>
    </row>
    <row r="38" spans="1:9" x14ac:dyDescent="0.25">
      <c r="A38" s="143" t="s">
        <v>3</v>
      </c>
      <c r="B38" s="102"/>
      <c r="C38" s="101"/>
      <c r="D38" s="101"/>
      <c r="E38" s="128"/>
      <c r="F38" s="101"/>
      <c r="G38" s="126"/>
    </row>
    <row r="39" spans="1:9" x14ac:dyDescent="0.25">
      <c r="A39" s="102" t="s">
        <v>128</v>
      </c>
      <c r="B39" s="102">
        <v>32000</v>
      </c>
      <c r="C39" s="101">
        <v>3.53</v>
      </c>
      <c r="D39" s="101">
        <f>C39*1.07</f>
        <v>3.7770999999999999</v>
      </c>
      <c r="E39" s="128">
        <v>7.0000000000000007E-2</v>
      </c>
      <c r="F39" s="101">
        <f t="shared" ref="F39:F48" si="5">B39*D39</f>
        <v>120867.2</v>
      </c>
      <c r="G39" s="126"/>
    </row>
    <row r="40" spans="1:9" x14ac:dyDescent="0.25">
      <c r="A40" s="102" t="s">
        <v>66</v>
      </c>
      <c r="B40" s="102">
        <v>36000</v>
      </c>
      <c r="C40" s="101">
        <v>4.0599999999999996</v>
      </c>
      <c r="D40" s="101">
        <f t="shared" ref="D40:D42" si="6">C40*1.07</f>
        <v>4.3441999999999998</v>
      </c>
      <c r="E40" s="128">
        <v>7.0000000000000007E-2</v>
      </c>
      <c r="F40" s="101">
        <f t="shared" si="5"/>
        <v>156391.19999999998</v>
      </c>
      <c r="G40" s="126"/>
    </row>
    <row r="41" spans="1:9" x14ac:dyDescent="0.25">
      <c r="A41" s="102" t="s">
        <v>62</v>
      </c>
      <c r="B41" s="102">
        <v>8000</v>
      </c>
      <c r="C41" s="101">
        <v>5.53</v>
      </c>
      <c r="D41" s="101">
        <f t="shared" si="6"/>
        <v>5.9171000000000005</v>
      </c>
      <c r="E41" s="128">
        <v>7.0000000000000007E-2</v>
      </c>
      <c r="F41" s="101">
        <f t="shared" si="5"/>
        <v>47336.800000000003</v>
      </c>
      <c r="G41" s="126"/>
    </row>
    <row r="42" spans="1:9" s="108" customFormat="1" x14ac:dyDescent="0.25">
      <c r="A42" s="102" t="s">
        <v>212</v>
      </c>
      <c r="B42" s="102">
        <v>10000</v>
      </c>
      <c r="C42" s="101">
        <v>8.24</v>
      </c>
      <c r="D42" s="101">
        <f t="shared" si="6"/>
        <v>8.8168000000000006</v>
      </c>
      <c r="E42" s="128">
        <v>7.0000000000000007E-2</v>
      </c>
      <c r="F42" s="101">
        <f t="shared" si="5"/>
        <v>88168</v>
      </c>
      <c r="G42" s="126"/>
    </row>
    <row r="43" spans="1:9" s="108" customFormat="1" x14ac:dyDescent="0.25">
      <c r="A43" s="102"/>
      <c r="B43" s="102"/>
      <c r="C43" s="101"/>
      <c r="D43" s="101"/>
      <c r="E43" s="128"/>
      <c r="F43" s="101"/>
      <c r="G43" s="126"/>
    </row>
    <row r="44" spans="1:9" x14ac:dyDescent="0.25">
      <c r="A44" s="143" t="s">
        <v>4</v>
      </c>
      <c r="B44" s="102"/>
      <c r="C44" s="101"/>
      <c r="D44" s="101"/>
      <c r="E44" s="128"/>
      <c r="F44" s="141"/>
      <c r="G44" s="126"/>
    </row>
    <row r="45" spans="1:9" x14ac:dyDescent="0.25">
      <c r="A45" s="102" t="s">
        <v>131</v>
      </c>
      <c r="B45" s="102">
        <v>8000</v>
      </c>
      <c r="C45" s="101">
        <v>3.53</v>
      </c>
      <c r="D45" s="101">
        <f>C45*1.07</f>
        <v>3.7770999999999999</v>
      </c>
      <c r="E45" s="128">
        <v>7.0000000000000007E-2</v>
      </c>
      <c r="F45" s="101">
        <f t="shared" si="5"/>
        <v>30216.799999999999</v>
      </c>
      <c r="G45" s="126"/>
      <c r="I45" s="78"/>
    </row>
    <row r="46" spans="1:9" x14ac:dyDescent="0.25">
      <c r="A46" s="102" t="s">
        <v>66</v>
      </c>
      <c r="B46" s="102">
        <v>9000</v>
      </c>
      <c r="C46" s="101">
        <v>4.0599999999999996</v>
      </c>
      <c r="D46" s="101">
        <f t="shared" ref="D46:D48" si="7">C46*1.07</f>
        <v>4.3441999999999998</v>
      </c>
      <c r="E46" s="128">
        <v>7.0000000000000007E-2</v>
      </c>
      <c r="F46" s="101">
        <f t="shared" si="5"/>
        <v>39097.799999999996</v>
      </c>
      <c r="G46" s="126"/>
      <c r="I46" s="78"/>
    </row>
    <row r="47" spans="1:9" s="108" customFormat="1" x14ac:dyDescent="0.25">
      <c r="A47" s="102" t="s">
        <v>62</v>
      </c>
      <c r="B47" s="102">
        <v>1300</v>
      </c>
      <c r="C47" s="101">
        <v>5.53</v>
      </c>
      <c r="D47" s="101">
        <f t="shared" si="7"/>
        <v>5.9171000000000005</v>
      </c>
      <c r="E47" s="128">
        <v>7.0000000000000007E-2</v>
      </c>
      <c r="F47" s="101">
        <f t="shared" si="5"/>
        <v>7692.2300000000005</v>
      </c>
      <c r="G47" s="126"/>
    </row>
    <row r="48" spans="1:9" x14ac:dyDescent="0.25">
      <c r="A48" s="102" t="s">
        <v>212</v>
      </c>
      <c r="B48" s="102">
        <v>3000</v>
      </c>
      <c r="C48" s="101">
        <v>8.24</v>
      </c>
      <c r="D48" s="101">
        <f t="shared" si="7"/>
        <v>8.8168000000000006</v>
      </c>
      <c r="E48" s="128">
        <v>7.0000000000000007E-2</v>
      </c>
      <c r="F48" s="101">
        <f t="shared" si="5"/>
        <v>26450.400000000001</v>
      </c>
      <c r="G48" s="126"/>
      <c r="I48" s="78"/>
    </row>
    <row r="49" spans="1:7" x14ac:dyDescent="0.25">
      <c r="A49" s="102" t="s">
        <v>132</v>
      </c>
      <c r="B49" s="102"/>
      <c r="C49" s="101"/>
      <c r="D49" s="101"/>
      <c r="E49" s="128"/>
      <c r="F49" s="141"/>
      <c r="G49" s="126"/>
    </row>
    <row r="50" spans="1:7" ht="15.75" thickBot="1" x14ac:dyDescent="0.3">
      <c r="A50" s="143" t="s">
        <v>133</v>
      </c>
      <c r="B50" s="145"/>
      <c r="C50" s="129"/>
      <c r="D50" s="129"/>
      <c r="E50" s="146"/>
      <c r="F50" s="137">
        <f>SUM(F17:F49)</f>
        <v>4484172.4352000011</v>
      </c>
      <c r="G50" s="126"/>
    </row>
    <row r="51" spans="1:7" x14ac:dyDescent="0.25">
      <c r="A51" s="143" t="s">
        <v>67</v>
      </c>
      <c r="B51" s="147"/>
      <c r="C51" s="148"/>
      <c r="D51" s="148"/>
      <c r="E51" s="149"/>
      <c r="F51" s="150"/>
      <c r="G51" s="126"/>
    </row>
    <row r="52" spans="1:7" x14ac:dyDescent="0.25">
      <c r="A52" s="102" t="s">
        <v>134</v>
      </c>
      <c r="B52" s="151">
        <v>0</v>
      </c>
      <c r="C52" s="152"/>
      <c r="D52" s="152">
        <v>0</v>
      </c>
      <c r="E52" s="152"/>
      <c r="F52" s="153">
        <v>0</v>
      </c>
      <c r="G52" s="126"/>
    </row>
    <row r="53" spans="1:7" x14ac:dyDescent="0.25">
      <c r="A53" s="143" t="s">
        <v>135</v>
      </c>
      <c r="B53" s="154"/>
      <c r="C53" s="155"/>
      <c r="D53" s="155"/>
      <c r="E53" s="155"/>
      <c r="F53" s="156"/>
      <c r="G53" s="126"/>
    </row>
    <row r="54" spans="1:7" x14ac:dyDescent="0.25">
      <c r="A54" s="143" t="s">
        <v>136</v>
      </c>
      <c r="B54" s="102"/>
      <c r="C54" s="157"/>
      <c r="D54" s="157"/>
      <c r="E54" s="157"/>
      <c r="F54" s="101"/>
      <c r="G54" s="126"/>
    </row>
    <row r="55" spans="1:7" s="108" customFormat="1" x14ac:dyDescent="0.25">
      <c r="A55" s="102" t="s">
        <v>2</v>
      </c>
      <c r="B55" s="102">
        <v>580</v>
      </c>
      <c r="C55" s="157"/>
      <c r="D55" s="157">
        <v>50.89</v>
      </c>
      <c r="E55" s="157"/>
      <c r="F55" s="101">
        <f>B55*D55*12</f>
        <v>354194.4</v>
      </c>
      <c r="G55" s="126"/>
    </row>
    <row r="56" spans="1:7" s="108" customFormat="1" x14ac:dyDescent="0.25">
      <c r="A56" s="102" t="s">
        <v>3</v>
      </c>
      <c r="B56" s="102">
        <v>270</v>
      </c>
      <c r="C56" s="157"/>
      <c r="D56" s="157">
        <v>50.89</v>
      </c>
      <c r="E56" s="157"/>
      <c r="F56" s="101">
        <f t="shared" ref="F56:F57" si="8">B56*D56*12</f>
        <v>164883.59999999998</v>
      </c>
      <c r="G56" s="126"/>
    </row>
    <row r="57" spans="1:7" s="108" customFormat="1" x14ac:dyDescent="0.25">
      <c r="A57" s="102" t="s">
        <v>4</v>
      </c>
      <c r="B57" s="102">
        <v>80</v>
      </c>
      <c r="C57" s="157"/>
      <c r="D57" s="157">
        <v>50.89</v>
      </c>
      <c r="E57" s="157"/>
      <c r="F57" s="101">
        <f t="shared" si="8"/>
        <v>48854.399999999994</v>
      </c>
      <c r="G57" s="126"/>
    </row>
    <row r="58" spans="1:7" x14ac:dyDescent="0.25">
      <c r="A58" s="102" t="s">
        <v>137</v>
      </c>
      <c r="B58" s="151">
        <v>2350</v>
      </c>
      <c r="C58" s="157"/>
      <c r="D58" s="157">
        <v>3.78</v>
      </c>
      <c r="E58" s="157"/>
      <c r="F58" s="130">
        <f>B58*D58*6*12</f>
        <v>639576</v>
      </c>
      <c r="G58" s="126"/>
    </row>
    <row r="59" spans="1:7" ht="15.75" thickBot="1" x14ac:dyDescent="0.3">
      <c r="A59" s="200" t="s">
        <v>138</v>
      </c>
      <c r="B59" s="145"/>
      <c r="C59" s="158"/>
      <c r="D59" s="158"/>
      <c r="E59" s="158"/>
      <c r="F59" s="137">
        <f>SUM(F54:F58)</f>
        <v>1207508.3999999999</v>
      </c>
      <c r="G59" s="126"/>
    </row>
    <row r="60" spans="1:7" ht="15.75" thickBot="1" x14ac:dyDescent="0.3">
      <c r="A60" s="143" t="s">
        <v>139</v>
      </c>
      <c r="B60" s="159"/>
      <c r="C60" s="159"/>
      <c r="D60" s="159"/>
      <c r="E60" s="159"/>
      <c r="F60" s="160">
        <f>F50-F59</f>
        <v>3276664.0352000012</v>
      </c>
      <c r="G60" s="126"/>
    </row>
    <row r="61" spans="1:7" ht="15.75" thickTop="1" x14ac:dyDescent="0.25">
      <c r="A61" s="143" t="s">
        <v>140</v>
      </c>
      <c r="B61" s="126"/>
      <c r="C61" s="126"/>
      <c r="D61" s="126"/>
      <c r="E61" s="126"/>
      <c r="F61" s="161"/>
      <c r="G61" s="126"/>
    </row>
    <row r="62" spans="1:7" s="78" customFormat="1" x14ac:dyDescent="0.25">
      <c r="A62" s="102" t="s">
        <v>168</v>
      </c>
      <c r="B62" s="126"/>
      <c r="C62" s="101">
        <v>3.53</v>
      </c>
      <c r="D62" s="101">
        <f>C62*1.07</f>
        <v>3.7770999999999999</v>
      </c>
      <c r="E62" s="128">
        <v>7.0000000000000007E-2</v>
      </c>
      <c r="F62" s="161">
        <v>0</v>
      </c>
      <c r="G62" s="126"/>
    </row>
    <row r="63" spans="1:7" x14ac:dyDescent="0.25">
      <c r="A63" s="102" t="s">
        <v>141</v>
      </c>
      <c r="B63" s="126"/>
      <c r="C63" s="153">
        <v>5.36</v>
      </c>
      <c r="D63" s="101">
        <f t="shared" ref="D63:D68" si="9">C63*1.07</f>
        <v>5.7352000000000007</v>
      </c>
      <c r="E63" s="128">
        <v>7.0000000000000007E-2</v>
      </c>
      <c r="F63" s="153">
        <v>0</v>
      </c>
      <c r="G63" s="126"/>
    </row>
    <row r="64" spans="1:7" x14ac:dyDescent="0.25">
      <c r="A64" s="102" t="s">
        <v>142</v>
      </c>
      <c r="B64" s="126"/>
      <c r="C64" s="153">
        <v>6.3</v>
      </c>
      <c r="D64" s="101">
        <f t="shared" si="9"/>
        <v>6.7410000000000005</v>
      </c>
      <c r="E64" s="128">
        <v>7.0000000000000007E-2</v>
      </c>
      <c r="F64" s="153">
        <v>0</v>
      </c>
      <c r="G64" s="126"/>
    </row>
    <row r="65" spans="1:7" x14ac:dyDescent="0.25">
      <c r="A65" s="102" t="s">
        <v>143</v>
      </c>
      <c r="B65" s="126"/>
      <c r="C65" s="153">
        <v>9.77</v>
      </c>
      <c r="D65" s="101">
        <f t="shared" si="9"/>
        <v>10.453900000000001</v>
      </c>
      <c r="E65" s="128">
        <v>7.0000000000000007E-2</v>
      </c>
      <c r="F65" s="153">
        <v>0</v>
      </c>
      <c r="G65" s="126"/>
    </row>
    <row r="66" spans="1:7" x14ac:dyDescent="0.25">
      <c r="A66" s="102" t="s">
        <v>144</v>
      </c>
      <c r="B66" s="126"/>
      <c r="C66" s="153">
        <v>18.190000000000001</v>
      </c>
      <c r="D66" s="101">
        <f t="shared" si="9"/>
        <v>19.463300000000004</v>
      </c>
      <c r="E66" s="128">
        <v>7.0000000000000007E-2</v>
      </c>
      <c r="F66" s="153">
        <v>0</v>
      </c>
      <c r="G66" s="126"/>
    </row>
    <row r="67" spans="1:7" x14ac:dyDescent="0.25">
      <c r="A67" s="102" t="s">
        <v>145</v>
      </c>
      <c r="B67" s="126"/>
      <c r="C67" s="153">
        <v>27.96</v>
      </c>
      <c r="D67" s="101">
        <f t="shared" si="9"/>
        <v>29.917200000000001</v>
      </c>
      <c r="E67" s="128">
        <v>7.0000000000000007E-2</v>
      </c>
      <c r="F67" s="153">
        <v>0</v>
      </c>
      <c r="G67" s="126"/>
    </row>
    <row r="68" spans="1:7" x14ac:dyDescent="0.25">
      <c r="A68" s="102" t="s">
        <v>65</v>
      </c>
      <c r="B68" s="126"/>
      <c r="C68" s="153">
        <v>34.96</v>
      </c>
      <c r="D68" s="101">
        <f t="shared" si="9"/>
        <v>37.407200000000003</v>
      </c>
      <c r="E68" s="128">
        <v>7.0000000000000007E-2</v>
      </c>
      <c r="F68" s="153">
        <v>0</v>
      </c>
      <c r="G68" s="126"/>
    </row>
    <row r="69" spans="1:7" s="78" customFormat="1" x14ac:dyDescent="0.25">
      <c r="A69" s="206" t="s">
        <v>169</v>
      </c>
      <c r="B69" s="206"/>
      <c r="C69" s="206"/>
      <c r="D69" s="206"/>
      <c r="E69" s="206"/>
      <c r="F69" s="206"/>
      <c r="G69" s="126"/>
    </row>
    <row r="70" spans="1:7" x14ac:dyDescent="0.25">
      <c r="A70" s="57"/>
      <c r="B70" s="54"/>
      <c r="C70" s="73"/>
      <c r="D70" s="73"/>
      <c r="E70" s="74"/>
      <c r="F70" s="73"/>
    </row>
    <row r="71" spans="1:7" x14ac:dyDescent="0.25">
      <c r="A71" s="205" t="s">
        <v>10</v>
      </c>
      <c r="B71" s="75"/>
      <c r="C71" s="64" t="s">
        <v>146</v>
      </c>
      <c r="D71" s="64" t="s">
        <v>146</v>
      </c>
      <c r="E71" s="76"/>
      <c r="F71" s="64" t="s">
        <v>146</v>
      </c>
    </row>
    <row r="72" spans="1:7" x14ac:dyDescent="0.25">
      <c r="A72" s="80" t="s">
        <v>116</v>
      </c>
      <c r="B72" s="65" t="s">
        <v>147</v>
      </c>
      <c r="C72" s="64" t="s">
        <v>221</v>
      </c>
      <c r="D72" s="64" t="s">
        <v>244</v>
      </c>
      <c r="E72" s="64" t="s">
        <v>118</v>
      </c>
      <c r="F72" s="64" t="s">
        <v>119</v>
      </c>
    </row>
    <row r="73" spans="1:7" x14ac:dyDescent="0.25">
      <c r="A73" s="111" t="s">
        <v>6</v>
      </c>
      <c r="B73" s="108"/>
      <c r="C73" s="108"/>
      <c r="D73" s="108"/>
      <c r="E73" s="108"/>
      <c r="F73" s="112"/>
    </row>
    <row r="74" spans="1:7" x14ac:dyDescent="0.25">
      <c r="A74" s="110" t="s">
        <v>191</v>
      </c>
      <c r="B74" s="110" t="s">
        <v>211</v>
      </c>
      <c r="C74" s="131">
        <v>43.837000000000003</v>
      </c>
      <c r="D74" s="131">
        <f>C74*1.0764</f>
        <v>47.186146800000003</v>
      </c>
      <c r="E74" s="106">
        <v>7.6399999999999996E-2</v>
      </c>
      <c r="F74" s="172">
        <v>1642076</v>
      </c>
    </row>
    <row r="75" spans="1:7" x14ac:dyDescent="0.25">
      <c r="A75" s="110" t="s">
        <v>192</v>
      </c>
      <c r="B75" s="110" t="s">
        <v>193</v>
      </c>
      <c r="C75" s="131">
        <v>116.08199999999999</v>
      </c>
      <c r="D75" s="131">
        <f t="shared" ref="D75:D80" si="10">C75*1.0764</f>
        <v>124.9506648</v>
      </c>
      <c r="E75" s="106">
        <v>7.6399999999999996E-2</v>
      </c>
      <c r="F75" s="172">
        <v>989604</v>
      </c>
    </row>
    <row r="76" spans="1:7" x14ac:dyDescent="0.25">
      <c r="A76" s="110" t="s">
        <v>194</v>
      </c>
      <c r="B76" s="110" t="s">
        <v>195</v>
      </c>
      <c r="C76" s="131">
        <v>62.54</v>
      </c>
      <c r="D76" s="131">
        <f t="shared" si="10"/>
        <v>67.318055999999999</v>
      </c>
      <c r="E76" s="106">
        <v>7.6399999999999996E-2</v>
      </c>
      <c r="F76" s="172">
        <v>218110</v>
      </c>
    </row>
    <row r="77" spans="1:7" x14ac:dyDescent="0.25">
      <c r="A77" s="110" t="s">
        <v>148</v>
      </c>
      <c r="B77" s="110" t="s">
        <v>196</v>
      </c>
      <c r="C77" s="131">
        <v>43.837000000000003</v>
      </c>
      <c r="D77" s="131">
        <f t="shared" si="10"/>
        <v>47.186146800000003</v>
      </c>
      <c r="E77" s="106">
        <v>7.6399999999999996E-2</v>
      </c>
      <c r="F77" s="172">
        <v>0</v>
      </c>
    </row>
    <row r="78" spans="1:7" x14ac:dyDescent="0.25">
      <c r="A78" s="110" t="s">
        <v>197</v>
      </c>
      <c r="B78" s="110" t="s">
        <v>196</v>
      </c>
      <c r="C78" s="131">
        <v>43.837000000000003</v>
      </c>
      <c r="D78" s="131">
        <f t="shared" si="10"/>
        <v>47.186146800000003</v>
      </c>
      <c r="E78" s="106">
        <v>7.6399999999999996E-2</v>
      </c>
      <c r="F78" s="172">
        <v>0</v>
      </c>
    </row>
    <row r="79" spans="1:7" x14ac:dyDescent="0.25">
      <c r="A79" s="110" t="s">
        <v>198</v>
      </c>
      <c r="B79" s="110" t="s">
        <v>196</v>
      </c>
      <c r="C79" s="131">
        <v>43.837000000000003</v>
      </c>
      <c r="D79" s="131">
        <f t="shared" si="10"/>
        <v>47.186146800000003</v>
      </c>
      <c r="E79" s="106">
        <v>7.6399999999999996E-2</v>
      </c>
      <c r="F79" s="172">
        <v>0</v>
      </c>
    </row>
    <row r="80" spans="1:7" x14ac:dyDescent="0.25">
      <c r="A80" s="110" t="s">
        <v>199</v>
      </c>
      <c r="B80" s="110" t="s">
        <v>196</v>
      </c>
      <c r="C80" s="131">
        <v>116.08199999999999</v>
      </c>
      <c r="D80" s="131">
        <f t="shared" si="10"/>
        <v>124.9506648</v>
      </c>
      <c r="E80" s="106">
        <v>7.6399999999999996E-2</v>
      </c>
      <c r="F80" s="172">
        <v>0</v>
      </c>
    </row>
    <row r="81" spans="1:6" x14ac:dyDescent="0.25">
      <c r="A81" s="111" t="s">
        <v>8</v>
      </c>
      <c r="B81" s="109"/>
      <c r="C81" s="114"/>
      <c r="D81" s="131"/>
      <c r="E81" s="115"/>
      <c r="F81" s="101"/>
    </row>
    <row r="82" spans="1:6" x14ac:dyDescent="0.25">
      <c r="A82" s="110" t="s">
        <v>6</v>
      </c>
      <c r="B82" s="110" t="s">
        <v>210</v>
      </c>
      <c r="C82" s="131">
        <v>683.30899999999997</v>
      </c>
      <c r="D82" s="131">
        <f t="shared" ref="D82:D84" si="11">C82*1.0764</f>
        <v>735.51380759999995</v>
      </c>
      <c r="E82" s="106">
        <v>7.6399999999999996E-2</v>
      </c>
      <c r="F82" s="172">
        <v>53000</v>
      </c>
    </row>
    <row r="83" spans="1:6" x14ac:dyDescent="0.25">
      <c r="A83" s="110" t="s">
        <v>200</v>
      </c>
      <c r="B83" s="110" t="s">
        <v>208</v>
      </c>
      <c r="C83" s="131">
        <v>129.505</v>
      </c>
      <c r="D83" s="131">
        <f t="shared" si="11"/>
        <v>139.399182</v>
      </c>
      <c r="E83" s="106">
        <v>7.6399999999999996E-2</v>
      </c>
      <c r="F83" s="172">
        <v>615546</v>
      </c>
    </row>
    <row r="84" spans="1:6" x14ac:dyDescent="0.25">
      <c r="A84" s="110" t="s">
        <v>201</v>
      </c>
      <c r="B84" s="120" t="s">
        <v>202</v>
      </c>
      <c r="C84" s="131">
        <v>0.56100000000000005</v>
      </c>
      <c r="D84" s="131">
        <f t="shared" si="11"/>
        <v>0.60386040000000007</v>
      </c>
      <c r="E84" s="106">
        <v>7.6399999999999996E-2</v>
      </c>
      <c r="F84" s="172">
        <v>739174</v>
      </c>
    </row>
    <row r="85" spans="1:6" x14ac:dyDescent="0.25">
      <c r="A85" s="111" t="s">
        <v>203</v>
      </c>
      <c r="B85" s="109"/>
      <c r="C85" s="114"/>
      <c r="D85" s="131"/>
      <c r="E85" s="115"/>
      <c r="F85" s="101"/>
    </row>
    <row r="86" spans="1:6" x14ac:dyDescent="0.25">
      <c r="A86" s="110" t="s">
        <v>204</v>
      </c>
      <c r="B86" s="120" t="s">
        <v>209</v>
      </c>
      <c r="C86" s="107">
        <v>0.88500000000000001</v>
      </c>
      <c r="D86" s="131">
        <f t="shared" ref="D86:D88" si="12">C86*1.0764</f>
        <v>0.95261400000000007</v>
      </c>
      <c r="E86" s="106">
        <v>7.6399999999999996E-2</v>
      </c>
      <c r="F86" s="172">
        <v>3810400</v>
      </c>
    </row>
    <row r="87" spans="1:6" x14ac:dyDescent="0.25">
      <c r="A87" s="111" t="s">
        <v>205</v>
      </c>
      <c r="B87" s="211" t="s">
        <v>282</v>
      </c>
      <c r="C87" s="212"/>
      <c r="D87" s="131">
        <v>1.7535000000000001</v>
      </c>
      <c r="E87" s="106">
        <v>7.6399999999999996E-2</v>
      </c>
      <c r="F87" s="172">
        <v>4033050</v>
      </c>
    </row>
    <row r="88" spans="1:6" s="108" customFormat="1" x14ac:dyDescent="0.25">
      <c r="A88" s="173" t="s">
        <v>205</v>
      </c>
      <c r="B88" s="174" t="s">
        <v>237</v>
      </c>
      <c r="C88" s="176">
        <v>0.91</v>
      </c>
      <c r="D88" s="131">
        <f t="shared" si="12"/>
        <v>0.97952400000000006</v>
      </c>
      <c r="E88" s="106">
        <v>7.6399999999999996E-2</v>
      </c>
      <c r="F88" s="172">
        <v>1567200</v>
      </c>
    </row>
    <row r="89" spans="1:6" s="78" customFormat="1" x14ac:dyDescent="0.25">
      <c r="A89" s="111" t="s">
        <v>149</v>
      </c>
      <c r="B89" s="124"/>
      <c r="C89" s="121"/>
      <c r="D89" s="121"/>
      <c r="E89" s="122"/>
      <c r="F89" s="123">
        <f>SUM(F74:F88)</f>
        <v>13668160</v>
      </c>
    </row>
    <row r="90" spans="1:6" s="78" customFormat="1" x14ac:dyDescent="0.25">
      <c r="A90" s="111" t="s">
        <v>150</v>
      </c>
      <c r="B90" s="109"/>
      <c r="C90" s="114"/>
      <c r="D90" s="114"/>
      <c r="E90" s="115"/>
      <c r="F90" s="114"/>
    </row>
    <row r="91" spans="1:6" s="78" customFormat="1" ht="15.75" thickBot="1" x14ac:dyDescent="0.3">
      <c r="A91" s="109" t="s">
        <v>151</v>
      </c>
      <c r="B91" s="102">
        <v>930</v>
      </c>
      <c r="C91" s="132">
        <v>0.88</v>
      </c>
      <c r="D91" s="132"/>
      <c r="E91" s="133"/>
      <c r="F91" s="101">
        <f>B91*C91*50*12</f>
        <v>491040</v>
      </c>
    </row>
    <row r="92" spans="1:6" s="78" customFormat="1" ht="15.75" thickBot="1" x14ac:dyDescent="0.3">
      <c r="A92" s="111" t="s">
        <v>57</v>
      </c>
      <c r="B92" s="118"/>
      <c r="C92" s="116"/>
      <c r="D92" s="116"/>
      <c r="E92" s="117"/>
      <c r="F92" s="119">
        <f>F89-F91</f>
        <v>13177120</v>
      </c>
    </row>
    <row r="93" spans="1:6" s="78" customFormat="1" ht="15.75" thickTop="1" x14ac:dyDescent="0.25">
      <c r="A93" s="97"/>
      <c r="B93" s="55"/>
      <c r="C93" s="54"/>
      <c r="D93" s="54"/>
      <c r="E93" s="77"/>
      <c r="F93" s="70"/>
    </row>
    <row r="94" spans="1:6" s="78" customFormat="1" x14ac:dyDescent="0.25">
      <c r="A94" s="97"/>
      <c r="B94" s="54"/>
      <c r="C94" s="54"/>
      <c r="D94" s="54"/>
      <c r="E94" s="77"/>
      <c r="F94" s="70"/>
    </row>
    <row r="95" spans="1:6" s="78" customFormat="1" x14ac:dyDescent="0.25">
      <c r="A95" s="80" t="s">
        <v>152</v>
      </c>
      <c r="B95" s="75"/>
      <c r="C95" s="80" t="s">
        <v>146</v>
      </c>
      <c r="D95" s="80" t="s">
        <v>146</v>
      </c>
      <c r="E95" s="76"/>
      <c r="F95" s="80" t="s">
        <v>146</v>
      </c>
    </row>
    <row r="96" spans="1:6" s="78" customFormat="1" x14ac:dyDescent="0.25">
      <c r="A96" s="80" t="s">
        <v>116</v>
      </c>
      <c r="B96" s="64" t="s">
        <v>153</v>
      </c>
      <c r="C96" s="80" t="s">
        <v>221</v>
      </c>
      <c r="D96" s="80" t="s">
        <v>244</v>
      </c>
      <c r="E96" s="80" t="s">
        <v>118</v>
      </c>
      <c r="F96" s="80" t="s">
        <v>119</v>
      </c>
    </row>
    <row r="97" spans="1:6" s="78" customFormat="1" x14ac:dyDescent="0.25">
      <c r="A97" s="97" t="s">
        <v>7</v>
      </c>
      <c r="B97" s="54"/>
      <c r="C97" s="54"/>
      <c r="D97" s="54"/>
      <c r="E97" s="77"/>
      <c r="F97" s="70"/>
    </row>
    <row r="98" spans="1:6" s="78" customFormat="1" x14ac:dyDescent="0.25">
      <c r="A98" s="102" t="s">
        <v>2</v>
      </c>
      <c r="B98" s="134">
        <v>1672</v>
      </c>
      <c r="C98" s="101">
        <v>55.35</v>
      </c>
      <c r="D98" s="101">
        <f>C98*1.075</f>
        <v>59.501249999999999</v>
      </c>
      <c r="E98" s="128">
        <v>7.4999999999999997E-2</v>
      </c>
      <c r="F98" s="101">
        <f>B98*D98*12</f>
        <v>1193833.08</v>
      </c>
    </row>
    <row r="99" spans="1:6" s="78" customFormat="1" x14ac:dyDescent="0.25">
      <c r="A99" s="102" t="s">
        <v>3</v>
      </c>
      <c r="B99" s="134">
        <v>658</v>
      </c>
      <c r="C99" s="101">
        <v>55.35</v>
      </c>
      <c r="D99" s="101">
        <f t="shared" ref="D99:D100" si="13">C99*1.075</f>
        <v>59.501249999999999</v>
      </c>
      <c r="E99" s="128">
        <v>7.4999999999999997E-2</v>
      </c>
      <c r="F99" s="101">
        <f t="shared" ref="F99:F100" si="14">B99*D99*12</f>
        <v>469821.87</v>
      </c>
    </row>
    <row r="100" spans="1:6" s="78" customFormat="1" x14ac:dyDescent="0.25">
      <c r="A100" s="102" t="s">
        <v>4</v>
      </c>
      <c r="B100" s="202">
        <v>147</v>
      </c>
      <c r="C100" s="101">
        <v>55.35</v>
      </c>
      <c r="D100" s="101">
        <f t="shared" si="13"/>
        <v>59.501249999999999</v>
      </c>
      <c r="E100" s="128">
        <v>7.4999999999999997E-2</v>
      </c>
      <c r="F100" s="101">
        <f t="shared" si="14"/>
        <v>104960.205</v>
      </c>
    </row>
    <row r="101" spans="1:6" s="78" customFormat="1" x14ac:dyDescent="0.25">
      <c r="A101" s="143" t="s">
        <v>9</v>
      </c>
      <c r="B101" s="134"/>
      <c r="C101" s="101"/>
      <c r="D101" s="101">
        <f t="shared" ref="D101:D105" si="15">C101*1</f>
        <v>0</v>
      </c>
      <c r="E101" s="128"/>
      <c r="F101" s="101"/>
    </row>
    <row r="102" spans="1:6" s="78" customFormat="1" x14ac:dyDescent="0.25">
      <c r="A102" s="102" t="s">
        <v>2</v>
      </c>
      <c r="B102" s="134">
        <v>103</v>
      </c>
      <c r="C102" s="101">
        <v>121.89</v>
      </c>
      <c r="D102" s="101">
        <f>C102*1.075</f>
        <v>131.03174999999999</v>
      </c>
      <c r="E102" s="128">
        <v>7.4999999999999997E-2</v>
      </c>
      <c r="F102" s="101">
        <f t="shared" ref="F102:F104" si="16">B102*D102*12</f>
        <v>161955.24299999999</v>
      </c>
    </row>
    <row r="103" spans="1:6" s="78" customFormat="1" x14ac:dyDescent="0.25">
      <c r="A103" s="102" t="s">
        <v>154</v>
      </c>
      <c r="B103" s="134">
        <v>2</v>
      </c>
      <c r="C103" s="101">
        <v>78.73</v>
      </c>
      <c r="D103" s="101">
        <f t="shared" ref="D103:D104" si="17">C103*1.075</f>
        <v>84.634749999999997</v>
      </c>
      <c r="E103" s="128">
        <v>7.4999999999999997E-2</v>
      </c>
      <c r="F103" s="101">
        <f t="shared" si="16"/>
        <v>2031.2339999999999</v>
      </c>
    </row>
    <row r="104" spans="1:6" s="78" customFormat="1" x14ac:dyDescent="0.25">
      <c r="A104" s="102" t="s">
        <v>4</v>
      </c>
      <c r="B104" s="134">
        <v>0</v>
      </c>
      <c r="C104" s="101">
        <v>119.67</v>
      </c>
      <c r="D104" s="101">
        <f t="shared" si="17"/>
        <v>128.64525</v>
      </c>
      <c r="E104" s="128">
        <v>7.4999999999999997E-2</v>
      </c>
      <c r="F104" s="101">
        <f t="shared" si="16"/>
        <v>0</v>
      </c>
    </row>
    <row r="105" spans="1:6" s="78" customFormat="1" x14ac:dyDescent="0.25">
      <c r="A105" s="143" t="s">
        <v>155</v>
      </c>
      <c r="B105" s="134"/>
      <c r="C105" s="101"/>
      <c r="D105" s="101">
        <f t="shared" si="15"/>
        <v>0</v>
      </c>
      <c r="E105" s="128"/>
      <c r="F105" s="101"/>
    </row>
    <row r="106" spans="1:6" s="78" customFormat="1" x14ac:dyDescent="0.25">
      <c r="A106" s="102" t="s">
        <v>2</v>
      </c>
      <c r="B106" s="134">
        <v>0</v>
      </c>
      <c r="C106" s="101">
        <v>67.77</v>
      </c>
      <c r="D106" s="101">
        <f>C106*1.075</f>
        <v>72.852749999999986</v>
      </c>
      <c r="E106" s="128">
        <v>7.4999999999999997E-2</v>
      </c>
      <c r="F106" s="101"/>
    </row>
    <row r="107" spans="1:6" s="78" customFormat="1" x14ac:dyDescent="0.25">
      <c r="A107" s="102" t="s">
        <v>156</v>
      </c>
      <c r="B107" s="134">
        <v>0</v>
      </c>
      <c r="C107" s="101">
        <v>67.77</v>
      </c>
      <c r="D107" s="101">
        <f t="shared" ref="D107:D108" si="18">C107*1.075</f>
        <v>72.852749999999986</v>
      </c>
      <c r="E107" s="128">
        <v>7.4999999999999997E-2</v>
      </c>
      <c r="F107" s="101"/>
    </row>
    <row r="108" spans="1:6" s="78" customFormat="1" x14ac:dyDescent="0.25">
      <c r="A108" s="102" t="s">
        <v>4</v>
      </c>
      <c r="B108" s="134">
        <v>0</v>
      </c>
      <c r="C108" s="101">
        <v>67.77</v>
      </c>
      <c r="D108" s="101">
        <f t="shared" si="18"/>
        <v>72.852749999999986</v>
      </c>
      <c r="E108" s="128">
        <v>7.4999999999999997E-2</v>
      </c>
      <c r="F108" s="101"/>
    </row>
    <row r="109" spans="1:6" s="78" customFormat="1" x14ac:dyDescent="0.25">
      <c r="A109" s="143" t="s">
        <v>3</v>
      </c>
      <c r="B109" s="134"/>
      <c r="C109" s="101"/>
      <c r="D109" s="101"/>
      <c r="E109" s="128"/>
      <c r="F109" s="130"/>
    </row>
    <row r="110" spans="1:6" ht="15.75" thickBot="1" x14ac:dyDescent="0.3">
      <c r="A110" s="102" t="s">
        <v>157</v>
      </c>
      <c r="B110" s="134" t="s">
        <v>167</v>
      </c>
      <c r="C110" s="101"/>
      <c r="D110" s="101"/>
      <c r="E110" s="128"/>
      <c r="F110" s="130"/>
    </row>
    <row r="111" spans="1:6" s="78" customFormat="1" x14ac:dyDescent="0.25">
      <c r="A111" s="143" t="s">
        <v>149</v>
      </c>
      <c r="B111" s="162"/>
      <c r="C111" s="163"/>
      <c r="D111" s="163"/>
      <c r="E111" s="163"/>
      <c r="F111" s="163">
        <f>SUM(F98:F110)</f>
        <v>1932601.6320000002</v>
      </c>
    </row>
    <row r="112" spans="1:6" s="78" customFormat="1" x14ac:dyDescent="0.25">
      <c r="A112" s="143" t="s">
        <v>68</v>
      </c>
      <c r="B112" s="134"/>
      <c r="C112" s="101"/>
      <c r="D112" s="101"/>
      <c r="E112" s="101"/>
      <c r="F112" s="101"/>
    </row>
    <row r="113" spans="1:6" ht="15.75" thickBot="1" x14ac:dyDescent="0.3">
      <c r="A113" s="102" t="s">
        <v>150</v>
      </c>
      <c r="B113" s="134">
        <v>930</v>
      </c>
      <c r="C113" s="101"/>
      <c r="D113" s="101">
        <v>59.5</v>
      </c>
      <c r="E113" s="101"/>
      <c r="F113" s="101">
        <f>B113*D113*12</f>
        <v>664020</v>
      </c>
    </row>
    <row r="114" spans="1:6" ht="15.75" thickBot="1" x14ac:dyDescent="0.3">
      <c r="A114" s="143" t="s">
        <v>57</v>
      </c>
      <c r="B114" s="164"/>
      <c r="C114" s="165"/>
      <c r="D114" s="165"/>
      <c r="E114" s="165"/>
      <c r="F114" s="166">
        <f>F111-F113</f>
        <v>1268581.6320000002</v>
      </c>
    </row>
    <row r="115" spans="1:6" ht="15.75" thickTop="1" x14ac:dyDescent="0.25">
      <c r="A115" s="143"/>
      <c r="B115" s="126"/>
      <c r="C115" s="126"/>
      <c r="D115" s="126"/>
      <c r="E115" s="126"/>
      <c r="F115" s="126"/>
    </row>
    <row r="116" spans="1:6" x14ac:dyDescent="0.25">
      <c r="A116" s="143"/>
      <c r="B116" s="126"/>
      <c r="C116" s="126"/>
      <c r="D116" s="126"/>
      <c r="E116" s="126"/>
      <c r="F116" s="126"/>
    </row>
    <row r="117" spans="1:6" x14ac:dyDescent="0.25">
      <c r="A117" s="80" t="s">
        <v>158</v>
      </c>
      <c r="B117" s="75"/>
      <c r="C117" s="80" t="s">
        <v>146</v>
      </c>
      <c r="D117" s="80" t="s">
        <v>146</v>
      </c>
      <c r="E117" s="76"/>
      <c r="F117" s="80" t="s">
        <v>146</v>
      </c>
    </row>
    <row r="118" spans="1:6" x14ac:dyDescent="0.25">
      <c r="A118" s="80" t="s">
        <v>116</v>
      </c>
      <c r="B118" s="80" t="s">
        <v>153</v>
      </c>
      <c r="C118" s="80" t="s">
        <v>221</v>
      </c>
      <c r="D118" s="80" t="s">
        <v>244</v>
      </c>
      <c r="E118" s="80" t="s">
        <v>118</v>
      </c>
      <c r="F118" s="80" t="s">
        <v>119</v>
      </c>
    </row>
    <row r="119" spans="1:6" x14ac:dyDescent="0.25">
      <c r="A119" s="143" t="s">
        <v>165</v>
      </c>
      <c r="B119" s="102"/>
      <c r="C119" s="167" t="s">
        <v>153</v>
      </c>
      <c r="D119" s="153"/>
      <c r="E119" s="153"/>
      <c r="F119" s="153"/>
    </row>
    <row r="120" spans="1:6" x14ac:dyDescent="0.25">
      <c r="A120" s="102" t="s">
        <v>185</v>
      </c>
      <c r="B120" s="102">
        <v>310</v>
      </c>
      <c r="C120" s="135">
        <v>100.77</v>
      </c>
      <c r="D120" s="135">
        <f>C120*1.08</f>
        <v>108.83160000000001</v>
      </c>
      <c r="E120" s="168">
        <v>0.08</v>
      </c>
      <c r="F120" s="101">
        <f>B120*D120*12</f>
        <v>404853.55200000003</v>
      </c>
    </row>
    <row r="121" spans="1:6" x14ac:dyDescent="0.25">
      <c r="A121" s="102" t="s">
        <v>180</v>
      </c>
      <c r="B121" s="102">
        <v>25</v>
      </c>
      <c r="C121" s="135">
        <v>201.55</v>
      </c>
      <c r="D121" s="135">
        <f t="shared" ref="D121:D129" si="19">C121*1.08</f>
        <v>217.67400000000004</v>
      </c>
      <c r="E121" s="168">
        <v>0.08</v>
      </c>
      <c r="F121" s="101">
        <f t="shared" ref="F121:F129" si="20">B121*D121*12</f>
        <v>65302.200000000012</v>
      </c>
    </row>
    <row r="122" spans="1:6" x14ac:dyDescent="0.25">
      <c r="A122" s="102" t="s">
        <v>181</v>
      </c>
      <c r="B122" s="102">
        <v>7</v>
      </c>
      <c r="C122" s="135">
        <v>302.33999999999997</v>
      </c>
      <c r="D122" s="135">
        <f t="shared" si="19"/>
        <v>326.52719999999999</v>
      </c>
      <c r="E122" s="168">
        <v>0.08</v>
      </c>
      <c r="F122" s="101">
        <f t="shared" si="20"/>
        <v>27428.284800000001</v>
      </c>
    </row>
    <row r="123" spans="1:6" x14ac:dyDescent="0.25">
      <c r="A123" s="102" t="s">
        <v>182</v>
      </c>
      <c r="B123" s="102">
        <v>11</v>
      </c>
      <c r="C123" s="135">
        <v>403.11</v>
      </c>
      <c r="D123" s="135">
        <f t="shared" si="19"/>
        <v>435.35880000000003</v>
      </c>
      <c r="E123" s="168">
        <v>0.08</v>
      </c>
      <c r="F123" s="101">
        <f t="shared" si="20"/>
        <v>57467.361600000004</v>
      </c>
    </row>
    <row r="124" spans="1:6" x14ac:dyDescent="0.25">
      <c r="A124" s="102" t="s">
        <v>183</v>
      </c>
      <c r="B124" s="102">
        <v>3</v>
      </c>
      <c r="C124" s="135">
        <v>503.88</v>
      </c>
      <c r="D124" s="135">
        <f t="shared" si="19"/>
        <v>544.19040000000007</v>
      </c>
      <c r="E124" s="168">
        <v>0.08</v>
      </c>
      <c r="F124" s="101">
        <f t="shared" si="20"/>
        <v>19590.854400000004</v>
      </c>
    </row>
    <row r="125" spans="1:6" x14ac:dyDescent="0.25">
      <c r="A125" s="102" t="s">
        <v>229</v>
      </c>
      <c r="B125" s="102">
        <v>1</v>
      </c>
      <c r="C125" s="135">
        <v>604.65</v>
      </c>
      <c r="D125" s="135">
        <f t="shared" si="19"/>
        <v>653.02200000000005</v>
      </c>
      <c r="E125" s="168">
        <v>0.08</v>
      </c>
      <c r="F125" s="101">
        <f t="shared" si="20"/>
        <v>7836.264000000001</v>
      </c>
    </row>
    <row r="126" spans="1:6" s="108" customFormat="1" x14ac:dyDescent="0.25">
      <c r="A126" s="102" t="s">
        <v>230</v>
      </c>
      <c r="B126" s="102">
        <v>1</v>
      </c>
      <c r="C126" s="135">
        <v>806.22</v>
      </c>
      <c r="D126" s="135">
        <f t="shared" si="19"/>
        <v>870.71760000000006</v>
      </c>
      <c r="E126" s="168">
        <v>0.08</v>
      </c>
      <c r="F126" s="101">
        <f t="shared" si="20"/>
        <v>10448.611200000001</v>
      </c>
    </row>
    <row r="127" spans="1:6" s="108" customFormat="1" x14ac:dyDescent="0.25">
      <c r="A127" s="102" t="s">
        <v>231</v>
      </c>
      <c r="B127" s="102">
        <v>1</v>
      </c>
      <c r="C127" s="135">
        <v>1007.75</v>
      </c>
      <c r="D127" s="135">
        <f t="shared" si="19"/>
        <v>1088.3700000000001</v>
      </c>
      <c r="E127" s="168">
        <v>0.08</v>
      </c>
      <c r="F127" s="101">
        <f t="shared" si="20"/>
        <v>13060.440000000002</v>
      </c>
    </row>
    <row r="128" spans="1:6" x14ac:dyDescent="0.25">
      <c r="A128" s="102" t="s">
        <v>232</v>
      </c>
      <c r="B128" s="102">
        <v>2</v>
      </c>
      <c r="C128" s="135">
        <v>1209.3</v>
      </c>
      <c r="D128" s="135">
        <f t="shared" si="19"/>
        <v>1306.0440000000001</v>
      </c>
      <c r="E128" s="168">
        <v>0.08</v>
      </c>
      <c r="F128" s="101">
        <f t="shared" si="20"/>
        <v>31345.056000000004</v>
      </c>
    </row>
    <row r="129" spans="1:9" x14ac:dyDescent="0.25">
      <c r="A129" s="102" t="s">
        <v>184</v>
      </c>
      <c r="B129" s="102">
        <v>1</v>
      </c>
      <c r="C129" s="135">
        <v>2821.76</v>
      </c>
      <c r="D129" s="135">
        <f t="shared" si="19"/>
        <v>3047.5008000000003</v>
      </c>
      <c r="E129" s="168">
        <v>0.08</v>
      </c>
      <c r="F129" s="101">
        <f t="shared" si="20"/>
        <v>36570.009600000005</v>
      </c>
    </row>
    <row r="130" spans="1:9" ht="15.75" thickBot="1" x14ac:dyDescent="0.3">
      <c r="A130" s="144" t="s">
        <v>14</v>
      </c>
      <c r="B130" s="102"/>
      <c r="C130" s="169"/>
      <c r="D130" s="135"/>
      <c r="E130" s="168"/>
      <c r="F130" s="137">
        <f>SUM(F120:F129)</f>
        <v>673902.63359999994</v>
      </c>
    </row>
    <row r="131" spans="1:9" ht="15.75" thickTop="1" x14ac:dyDescent="0.25">
      <c r="A131" s="102" t="s">
        <v>166</v>
      </c>
      <c r="B131" s="203">
        <v>12500</v>
      </c>
      <c r="C131" s="135">
        <v>17.2</v>
      </c>
      <c r="D131" s="135">
        <f t="shared" ref="D131:D132" si="21">C131*1.08</f>
        <v>18.576000000000001</v>
      </c>
      <c r="E131" s="168">
        <v>0.08</v>
      </c>
      <c r="F131" s="101">
        <v>0</v>
      </c>
    </row>
    <row r="132" spans="1:9" x14ac:dyDescent="0.25">
      <c r="A132" s="102" t="s">
        <v>160</v>
      </c>
      <c r="B132" s="102">
        <v>7</v>
      </c>
      <c r="C132" s="136">
        <v>150.965</v>
      </c>
      <c r="D132" s="135">
        <f t="shared" si="21"/>
        <v>163.04220000000001</v>
      </c>
      <c r="E132" s="168">
        <v>0.08</v>
      </c>
      <c r="F132" s="153">
        <f>B132*D132*12</f>
        <v>13695.5448</v>
      </c>
    </row>
    <row r="133" spans="1:9" ht="15.75" thickBot="1" x14ac:dyDescent="0.3">
      <c r="A133" s="144" t="s">
        <v>12</v>
      </c>
      <c r="B133" s="102"/>
      <c r="C133" s="169"/>
      <c r="D133" s="153"/>
      <c r="E133" s="168"/>
      <c r="F133" s="137">
        <f>F130+F131+F132</f>
        <v>687598.17839999998</v>
      </c>
    </row>
    <row r="134" spans="1:9" ht="15.75" thickTop="1" x14ac:dyDescent="0.25">
      <c r="A134" s="102"/>
      <c r="B134" s="102"/>
      <c r="C134" s="169"/>
      <c r="D134" s="153"/>
      <c r="E134" s="168"/>
      <c r="F134" s="153"/>
    </row>
    <row r="135" spans="1:9" x14ac:dyDescent="0.25">
      <c r="A135" s="206" t="s">
        <v>281</v>
      </c>
      <c r="B135" s="206"/>
      <c r="C135" s="206"/>
      <c r="D135" s="206"/>
      <c r="E135" s="206"/>
      <c r="F135" s="206"/>
    </row>
    <row r="136" spans="1:9" x14ac:dyDescent="0.25">
      <c r="A136" s="126"/>
      <c r="B136" s="126"/>
      <c r="C136" s="126"/>
      <c r="D136" s="126"/>
      <c r="E136" s="126"/>
      <c r="F136" s="126"/>
    </row>
    <row r="137" spans="1:9" x14ac:dyDescent="0.25">
      <c r="A137" s="143"/>
      <c r="B137" s="126"/>
      <c r="C137" s="126"/>
      <c r="D137" s="126"/>
      <c r="E137" s="126"/>
      <c r="F137" s="126"/>
    </row>
    <row r="138" spans="1:9" x14ac:dyDescent="0.25">
      <c r="A138" s="80" t="s">
        <v>161</v>
      </c>
      <c r="B138" s="75"/>
      <c r="C138" s="80" t="s">
        <v>146</v>
      </c>
      <c r="D138" s="80" t="s">
        <v>146</v>
      </c>
      <c r="E138" s="76"/>
      <c r="F138" s="80" t="s">
        <v>146</v>
      </c>
    </row>
    <row r="139" spans="1:9" x14ac:dyDescent="0.25">
      <c r="A139" s="80" t="s">
        <v>116</v>
      </c>
      <c r="B139" s="80" t="s">
        <v>153</v>
      </c>
      <c r="C139" s="80" t="s">
        <v>221</v>
      </c>
      <c r="D139" s="80" t="s">
        <v>244</v>
      </c>
      <c r="E139" s="80" t="s">
        <v>118</v>
      </c>
      <c r="F139" s="80" t="s">
        <v>119</v>
      </c>
    </row>
    <row r="140" spans="1:9" x14ac:dyDescent="0.25">
      <c r="A140" s="102" t="s">
        <v>159</v>
      </c>
      <c r="B140" s="127">
        <v>0</v>
      </c>
      <c r="C140" s="101">
        <v>0</v>
      </c>
      <c r="D140" s="101">
        <v>0</v>
      </c>
      <c r="E140" s="101">
        <v>0</v>
      </c>
      <c r="F140" s="101">
        <v>0</v>
      </c>
    </row>
    <row r="141" spans="1:9" x14ac:dyDescent="0.25">
      <c r="A141" s="143" t="s">
        <v>7</v>
      </c>
      <c r="B141" s="134"/>
      <c r="C141" s="101"/>
      <c r="D141" s="101"/>
      <c r="E141" s="101"/>
      <c r="F141" s="101"/>
    </row>
    <row r="142" spans="1:9" x14ac:dyDescent="0.25">
      <c r="A142" s="102" t="s">
        <v>2</v>
      </c>
      <c r="B142" s="127">
        <v>1280</v>
      </c>
      <c r="C142" s="101">
        <v>90.1</v>
      </c>
      <c r="D142" s="101">
        <f>C142*1.08</f>
        <v>97.308000000000007</v>
      </c>
      <c r="E142" s="128">
        <v>0.08</v>
      </c>
      <c r="F142" s="101">
        <f>B142*D142*12</f>
        <v>1494650.8800000001</v>
      </c>
    </row>
    <row r="143" spans="1:9" x14ac:dyDescent="0.25">
      <c r="A143" s="102" t="s">
        <v>3</v>
      </c>
      <c r="B143" s="127">
        <v>659</v>
      </c>
      <c r="C143" s="101">
        <v>90.1</v>
      </c>
      <c r="D143" s="101">
        <f t="shared" ref="D143:D148" si="22">C143*1.08</f>
        <v>97.308000000000007</v>
      </c>
      <c r="E143" s="128">
        <v>0.08</v>
      </c>
      <c r="F143" s="101">
        <f t="shared" ref="F143:F148" si="23">B143*D143*12</f>
        <v>769511.66399999999</v>
      </c>
      <c r="I143" s="79"/>
    </row>
    <row r="144" spans="1:9" x14ac:dyDescent="0.25">
      <c r="A144" s="102" t="s">
        <v>4</v>
      </c>
      <c r="B144" s="127">
        <v>136</v>
      </c>
      <c r="C144" s="101">
        <v>90.1</v>
      </c>
      <c r="D144" s="101">
        <f t="shared" si="22"/>
        <v>97.308000000000007</v>
      </c>
      <c r="E144" s="128">
        <v>0.08</v>
      </c>
      <c r="F144" s="101">
        <f t="shared" si="23"/>
        <v>158806.65600000002</v>
      </c>
      <c r="I144" s="79"/>
    </row>
    <row r="145" spans="1:6" x14ac:dyDescent="0.25">
      <c r="A145" s="102" t="s">
        <v>9</v>
      </c>
      <c r="B145" s="127">
        <v>19</v>
      </c>
      <c r="C145" s="101">
        <v>97.82</v>
      </c>
      <c r="D145" s="101">
        <f t="shared" si="22"/>
        <v>105.6456</v>
      </c>
      <c r="E145" s="128">
        <v>0.08</v>
      </c>
      <c r="F145" s="101">
        <f t="shared" si="23"/>
        <v>24087.196799999998</v>
      </c>
    </row>
    <row r="146" spans="1:6" x14ac:dyDescent="0.25">
      <c r="A146" s="102" t="s">
        <v>162</v>
      </c>
      <c r="B146" s="127">
        <v>1</v>
      </c>
      <c r="C146" s="101">
        <v>1571.38</v>
      </c>
      <c r="D146" s="101">
        <f t="shared" si="22"/>
        <v>1697.0904000000003</v>
      </c>
      <c r="E146" s="128">
        <v>0.08</v>
      </c>
      <c r="F146" s="101">
        <f t="shared" si="23"/>
        <v>20365.084800000004</v>
      </c>
    </row>
    <row r="147" spans="1:6" s="78" customFormat="1" x14ac:dyDescent="0.25">
      <c r="A147" s="102" t="s">
        <v>163</v>
      </c>
      <c r="B147" s="127">
        <v>1</v>
      </c>
      <c r="C147" s="101">
        <v>2899.09</v>
      </c>
      <c r="D147" s="101">
        <f t="shared" si="22"/>
        <v>3131.0172000000002</v>
      </c>
      <c r="E147" s="128">
        <v>0.08</v>
      </c>
      <c r="F147" s="101">
        <f t="shared" si="23"/>
        <v>37572.206400000003</v>
      </c>
    </row>
    <row r="148" spans="1:6" s="78" customFormat="1" ht="15.75" thickBot="1" x14ac:dyDescent="0.3">
      <c r="A148" s="102" t="s">
        <v>164</v>
      </c>
      <c r="B148" s="127">
        <v>1</v>
      </c>
      <c r="C148" s="101">
        <v>787.32</v>
      </c>
      <c r="D148" s="101">
        <f t="shared" si="22"/>
        <v>850.30560000000014</v>
      </c>
      <c r="E148" s="128">
        <v>0.08</v>
      </c>
      <c r="F148" s="129">
        <f t="shared" si="23"/>
        <v>10203.667200000002</v>
      </c>
    </row>
    <row r="149" spans="1:6" s="78" customFormat="1" x14ac:dyDescent="0.25">
      <c r="A149" s="143" t="s">
        <v>149</v>
      </c>
      <c r="B149" s="170"/>
      <c r="C149" s="163"/>
      <c r="D149" s="163"/>
      <c r="E149" s="163"/>
      <c r="F149" s="141">
        <f>SUM(F142:F148)</f>
        <v>2515197.3552000001</v>
      </c>
    </row>
    <row r="150" spans="1:6" s="78" customFormat="1" x14ac:dyDescent="0.25">
      <c r="A150" s="143" t="s">
        <v>68</v>
      </c>
      <c r="B150" s="127"/>
      <c r="C150" s="101"/>
      <c r="D150" s="101"/>
      <c r="E150" s="101"/>
      <c r="F150" s="101"/>
    </row>
    <row r="151" spans="1:6" s="78" customFormat="1" ht="15.75" thickBot="1" x14ac:dyDescent="0.3">
      <c r="A151" s="102" t="s">
        <v>150</v>
      </c>
      <c r="B151" s="127">
        <v>930</v>
      </c>
      <c r="C151" s="101"/>
      <c r="D151" s="101">
        <v>97.31</v>
      </c>
      <c r="E151" s="101"/>
      <c r="F151" s="101">
        <f>B151*D151*12</f>
        <v>1085979.6000000001</v>
      </c>
    </row>
    <row r="152" spans="1:6" s="78" customFormat="1" ht="15.75" thickBot="1" x14ac:dyDescent="0.3">
      <c r="A152" s="143" t="s">
        <v>57</v>
      </c>
      <c r="B152" s="171"/>
      <c r="C152" s="166"/>
      <c r="D152" s="166"/>
      <c r="E152" s="166"/>
      <c r="F152" s="166">
        <f>F149-F151</f>
        <v>1429217.7552</v>
      </c>
    </row>
    <row r="153" spans="1:6" s="78" customFormat="1" ht="15.75" thickTop="1" x14ac:dyDescent="0.25">
      <c r="A153" s="55"/>
      <c r="B153"/>
      <c r="C153"/>
      <c r="D153"/>
      <c r="E153"/>
      <c r="F153"/>
    </row>
    <row r="154" spans="1:6" s="78" customFormat="1" x14ac:dyDescent="0.25">
      <c r="A154"/>
      <c r="B154"/>
      <c r="C154"/>
      <c r="D154"/>
      <c r="E154"/>
      <c r="F154"/>
    </row>
    <row r="155" spans="1:6" s="78" customFormat="1" x14ac:dyDescent="0.25">
      <c r="A155"/>
      <c r="B155"/>
      <c r="C155"/>
      <c r="D155"/>
      <c r="E155"/>
      <c r="F155"/>
    </row>
    <row r="156" spans="1:6" s="78" customFormat="1" x14ac:dyDescent="0.25">
      <c r="A156"/>
      <c r="B156"/>
      <c r="C156"/>
      <c r="D156"/>
      <c r="E156"/>
      <c r="F156"/>
    </row>
    <row r="157" spans="1:6" s="78" customFormat="1" x14ac:dyDescent="0.25">
      <c r="A157"/>
      <c r="B157"/>
      <c r="C157"/>
      <c r="D157"/>
      <c r="E157"/>
      <c r="F157"/>
    </row>
  </sheetData>
  <mergeCells count="7">
    <mergeCell ref="A135:F135"/>
    <mergeCell ref="A1:F1"/>
    <mergeCell ref="A3:F3"/>
    <mergeCell ref="A69:F69"/>
    <mergeCell ref="I14:L14"/>
    <mergeCell ref="I15:L15"/>
    <mergeCell ref="B87:C87"/>
  </mergeCells>
  <pageMargins left="0.7" right="0.7" top="0.75" bottom="0.75" header="0.3" footer="0.3"/>
  <pageSetup paperSize="9" scale="51" orientation="portrait" r:id="rId1"/>
  <rowBreaks count="2" manualBreakCount="2">
    <brk id="70" max="16383" man="1"/>
    <brk id="137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zoomScaleNormal="100" workbookViewId="0">
      <selection activeCell="K14" sqref="K14"/>
    </sheetView>
  </sheetViews>
  <sheetFormatPr defaultRowHeight="15" x14ac:dyDescent="0.25"/>
  <cols>
    <col min="1" max="1" width="5.140625" customWidth="1"/>
    <col min="2" max="2" width="28.28515625" customWidth="1"/>
    <col min="3" max="3" width="18" customWidth="1"/>
    <col min="4" max="4" width="15.28515625" customWidth="1"/>
    <col min="5" max="5" width="14.42578125" customWidth="1"/>
    <col min="6" max="6" width="17" customWidth="1"/>
  </cols>
  <sheetData>
    <row r="1" spans="1:6" ht="21" x14ac:dyDescent="0.35">
      <c r="A1" s="207" t="s">
        <v>13</v>
      </c>
      <c r="B1" s="207"/>
      <c r="C1" s="207"/>
      <c r="D1" s="207"/>
      <c r="E1" s="207"/>
      <c r="F1" s="207"/>
    </row>
    <row r="2" spans="1:6" x14ac:dyDescent="0.25">
      <c r="A2" s="108"/>
      <c r="B2" s="108"/>
      <c r="C2" s="108"/>
      <c r="D2" s="108"/>
      <c r="E2" s="108"/>
      <c r="F2" s="108"/>
    </row>
    <row r="3" spans="1:6" ht="18.75" x14ac:dyDescent="0.3">
      <c r="A3" s="233" t="s">
        <v>254</v>
      </c>
      <c r="B3" s="233"/>
      <c r="C3" s="233"/>
      <c r="D3" s="233"/>
      <c r="E3" s="233"/>
      <c r="F3" s="233"/>
    </row>
    <row r="4" spans="1:6" x14ac:dyDescent="0.25">
      <c r="A4" s="108"/>
      <c r="B4" s="108"/>
      <c r="C4" s="108"/>
      <c r="D4" s="108"/>
      <c r="E4" s="108"/>
      <c r="F4" s="108"/>
    </row>
    <row r="5" spans="1:6" x14ac:dyDescent="0.25">
      <c r="A5" s="108"/>
      <c r="B5" s="108"/>
      <c r="C5" s="108"/>
      <c r="D5" s="108"/>
      <c r="E5" s="108"/>
      <c r="F5" s="108"/>
    </row>
    <row r="6" spans="1:6" x14ac:dyDescent="0.25">
      <c r="A6" s="108"/>
      <c r="B6" s="7" t="s">
        <v>15</v>
      </c>
      <c r="C6" s="7" t="s">
        <v>16</v>
      </c>
      <c r="D6" s="7" t="s">
        <v>17</v>
      </c>
      <c r="E6" s="7" t="s">
        <v>18</v>
      </c>
      <c r="F6" s="7" t="s">
        <v>19</v>
      </c>
    </row>
    <row r="7" spans="1:6" x14ac:dyDescent="0.25">
      <c r="A7" s="108"/>
      <c r="B7" s="22" t="s">
        <v>239</v>
      </c>
      <c r="C7" s="83"/>
      <c r="D7" s="6"/>
      <c r="E7" s="6"/>
      <c r="F7" s="6"/>
    </row>
    <row r="8" spans="1:6" x14ac:dyDescent="0.25">
      <c r="A8" s="108"/>
      <c r="B8" s="110" t="s">
        <v>283</v>
      </c>
      <c r="C8" s="83">
        <v>169010.19</v>
      </c>
      <c r="D8" s="6"/>
      <c r="E8" s="6"/>
      <c r="F8" s="6"/>
    </row>
    <row r="9" spans="1:6" x14ac:dyDescent="0.25">
      <c r="A9" s="108"/>
      <c r="B9" s="110" t="s">
        <v>284</v>
      </c>
      <c r="C9" s="83">
        <v>113242.86</v>
      </c>
      <c r="D9" s="6"/>
      <c r="E9" s="6"/>
      <c r="F9" s="6"/>
    </row>
    <row r="10" spans="1:6" x14ac:dyDescent="0.25">
      <c r="A10" s="108"/>
      <c r="B10" s="110"/>
      <c r="C10" s="83"/>
      <c r="D10" s="6"/>
      <c r="E10" s="6"/>
      <c r="F10" s="6"/>
    </row>
    <row r="11" spans="1:6" x14ac:dyDescent="0.25">
      <c r="A11" s="108"/>
      <c r="B11" s="110" t="s">
        <v>285</v>
      </c>
      <c r="C11" s="83">
        <v>58346.95</v>
      </c>
      <c r="D11" s="6"/>
      <c r="E11" s="6"/>
      <c r="F11" s="6"/>
    </row>
    <row r="12" spans="1:6" x14ac:dyDescent="0.25">
      <c r="A12" s="108"/>
      <c r="B12" s="110"/>
      <c r="C12" s="84"/>
      <c r="D12" s="6"/>
      <c r="E12" s="6"/>
      <c r="F12" s="6"/>
    </row>
    <row r="13" spans="1:6" x14ac:dyDescent="0.25">
      <c r="A13" s="108"/>
      <c r="B13" s="25" t="s">
        <v>240</v>
      </c>
      <c r="C13" s="83">
        <v>20000</v>
      </c>
      <c r="D13" s="6"/>
      <c r="E13" s="6"/>
      <c r="F13" s="6"/>
    </row>
    <row r="14" spans="1:6" x14ac:dyDescent="0.25">
      <c r="A14" s="108"/>
      <c r="B14" s="110"/>
      <c r="C14" s="84"/>
      <c r="D14" s="6"/>
      <c r="E14" s="6"/>
      <c r="F14" s="6"/>
    </row>
    <row r="15" spans="1:6" x14ac:dyDescent="0.25">
      <c r="A15" s="108"/>
      <c r="B15" s="110"/>
      <c r="C15" s="83"/>
      <c r="D15" s="6"/>
      <c r="E15" s="6"/>
      <c r="F15" s="6"/>
    </row>
    <row r="16" spans="1:6" x14ac:dyDescent="0.25">
      <c r="A16" s="108"/>
      <c r="B16" s="110"/>
      <c r="C16" s="84"/>
      <c r="D16" s="6"/>
      <c r="E16" s="6"/>
      <c r="F16" s="6"/>
    </row>
    <row r="17" spans="1:6" x14ac:dyDescent="0.25">
      <c r="A17" s="108"/>
      <c r="B17" s="110"/>
      <c r="C17" s="85"/>
      <c r="D17" s="6"/>
      <c r="E17" s="6"/>
      <c r="F17" s="6"/>
    </row>
    <row r="18" spans="1:6" x14ac:dyDescent="0.25">
      <c r="A18" s="108"/>
      <c r="B18" s="110"/>
      <c r="C18" s="83"/>
      <c r="D18" s="6"/>
      <c r="E18" s="6"/>
      <c r="F18" s="6"/>
    </row>
    <row r="19" spans="1:6" x14ac:dyDescent="0.25">
      <c r="A19" s="108"/>
      <c r="B19" s="110"/>
      <c r="C19" s="85"/>
      <c r="D19" s="6"/>
      <c r="E19" s="6"/>
      <c r="F19" s="6"/>
    </row>
    <row r="20" spans="1:6" x14ac:dyDescent="0.25">
      <c r="A20" s="108"/>
      <c r="B20" s="110"/>
      <c r="C20" s="83"/>
      <c r="D20" s="6"/>
      <c r="E20" s="6"/>
      <c r="F20" s="6"/>
    </row>
    <row r="21" spans="1:6" x14ac:dyDescent="0.25">
      <c r="A21" s="108"/>
      <c r="B21" s="110"/>
      <c r="C21" s="83"/>
      <c r="D21" s="6"/>
      <c r="E21" s="6"/>
      <c r="F21" s="6"/>
    </row>
    <row r="22" spans="1:6" x14ac:dyDescent="0.25">
      <c r="A22" s="108"/>
      <c r="B22" s="110"/>
      <c r="C22" s="84"/>
      <c r="D22" s="6"/>
      <c r="E22" s="6"/>
      <c r="F22" s="6"/>
    </row>
    <row r="23" spans="1:6" x14ac:dyDescent="0.25">
      <c r="A23" s="108"/>
      <c r="B23" s="110"/>
      <c r="C23" s="84"/>
      <c r="D23" s="6"/>
      <c r="E23" s="6"/>
      <c r="F23" s="6"/>
    </row>
    <row r="24" spans="1:6" x14ac:dyDescent="0.25">
      <c r="A24" s="108"/>
      <c r="B24" s="110"/>
      <c r="C24" s="84"/>
      <c r="D24" s="6"/>
      <c r="E24" s="6"/>
      <c r="F24" s="6"/>
    </row>
    <row r="25" spans="1:6" x14ac:dyDescent="0.25">
      <c r="A25" s="108"/>
      <c r="B25" s="110"/>
      <c r="C25" s="84"/>
      <c r="D25" s="6"/>
      <c r="E25" s="6"/>
      <c r="F25" s="6"/>
    </row>
    <row r="26" spans="1:6" x14ac:dyDescent="0.25">
      <c r="A26" s="108"/>
      <c r="B26" s="110"/>
      <c r="C26" s="6"/>
      <c r="D26" s="6"/>
      <c r="E26" s="6"/>
      <c r="F26" s="6"/>
    </row>
    <row r="27" spans="1:6" x14ac:dyDescent="0.25">
      <c r="A27" s="108"/>
      <c r="B27" s="110"/>
      <c r="C27" s="6"/>
      <c r="D27" s="6"/>
      <c r="E27" s="6"/>
      <c r="F27" s="6"/>
    </row>
    <row r="28" spans="1:6" x14ac:dyDescent="0.25">
      <c r="A28" s="108"/>
      <c r="B28" s="110"/>
      <c r="C28" s="6"/>
      <c r="D28" s="6"/>
      <c r="E28" s="6"/>
      <c r="F28" s="6"/>
    </row>
    <row r="29" spans="1:6" x14ac:dyDescent="0.25">
      <c r="A29" s="108"/>
      <c r="B29" s="110"/>
      <c r="C29" s="6"/>
      <c r="D29" s="6"/>
      <c r="E29" s="6"/>
      <c r="F29" s="6"/>
    </row>
    <row r="30" spans="1:6" x14ac:dyDescent="0.25">
      <c r="A30" s="108"/>
      <c r="B30" s="110"/>
      <c r="C30" s="6"/>
      <c r="D30" s="6"/>
      <c r="E30" s="6"/>
      <c r="F30" s="6"/>
    </row>
    <row r="31" spans="1:6" x14ac:dyDescent="0.25">
      <c r="A31" s="108"/>
      <c r="B31" s="110"/>
      <c r="C31" s="6"/>
      <c r="D31" s="6"/>
      <c r="E31" s="6"/>
      <c r="F31" s="6"/>
    </row>
    <row r="32" spans="1:6" x14ac:dyDescent="0.25">
      <c r="A32" s="108"/>
      <c r="B32" s="110"/>
      <c r="C32" s="6"/>
      <c r="D32" s="6"/>
      <c r="E32" s="6"/>
      <c r="F32" s="6"/>
    </row>
    <row r="33" spans="1:6" x14ac:dyDescent="0.25">
      <c r="A33" s="108"/>
      <c r="B33" s="110"/>
      <c r="C33" s="6"/>
      <c r="D33" s="6"/>
      <c r="E33" s="6"/>
      <c r="F33" s="6"/>
    </row>
    <row r="34" spans="1:6" x14ac:dyDescent="0.25">
      <c r="A34" s="108"/>
      <c r="B34" s="110"/>
      <c r="C34" s="6"/>
      <c r="D34" s="6"/>
      <c r="E34" s="6"/>
      <c r="F34" s="6"/>
    </row>
    <row r="35" spans="1:6" x14ac:dyDescent="0.25">
      <c r="A35" s="108"/>
      <c r="B35" s="110"/>
      <c r="C35" s="6"/>
      <c r="D35" s="6"/>
      <c r="E35" s="6"/>
      <c r="F35" s="6"/>
    </row>
    <row r="36" spans="1:6" x14ac:dyDescent="0.25">
      <c r="A36" s="108"/>
      <c r="B36" s="110"/>
      <c r="C36" s="6"/>
      <c r="D36" s="6"/>
      <c r="E36" s="6"/>
      <c r="F36" s="6"/>
    </row>
    <row r="37" spans="1:6" x14ac:dyDescent="0.25">
      <c r="A37" s="108"/>
      <c r="B37" s="110"/>
      <c r="C37" s="6"/>
      <c r="D37" s="6"/>
      <c r="E37" s="6"/>
      <c r="F37" s="6"/>
    </row>
    <row r="38" spans="1:6" x14ac:dyDescent="0.25">
      <c r="A38" s="108"/>
      <c r="B38" s="110"/>
      <c r="C38" s="6"/>
      <c r="D38" s="6"/>
      <c r="E38" s="6"/>
      <c r="F38" s="6"/>
    </row>
    <row r="39" spans="1:6" x14ac:dyDescent="0.25">
      <c r="A39" s="108"/>
      <c r="B39" s="110"/>
      <c r="C39" s="6"/>
      <c r="D39" s="6"/>
      <c r="E39" s="6"/>
      <c r="F39" s="6"/>
    </row>
    <row r="40" spans="1:6" x14ac:dyDescent="0.25">
      <c r="A40" s="108"/>
      <c r="B40" s="110"/>
      <c r="C40" s="6"/>
      <c r="D40" s="6"/>
      <c r="E40" s="6"/>
      <c r="F40" s="6"/>
    </row>
    <row r="41" spans="1:6" x14ac:dyDescent="0.25">
      <c r="A41" s="108"/>
      <c r="B41" s="110"/>
      <c r="C41" s="6"/>
      <c r="D41" s="6"/>
      <c r="E41" s="6"/>
      <c r="F41" s="6"/>
    </row>
    <row r="42" spans="1:6" x14ac:dyDescent="0.25">
      <c r="A42" s="108"/>
      <c r="B42" s="110"/>
      <c r="C42" s="6"/>
      <c r="D42" s="6"/>
      <c r="E42" s="6"/>
      <c r="F42" s="6"/>
    </row>
    <row r="43" spans="1:6" x14ac:dyDescent="0.25">
      <c r="A43" s="108"/>
      <c r="B43" s="110"/>
      <c r="C43" s="6"/>
      <c r="D43" s="6"/>
      <c r="E43" s="6"/>
      <c r="F43" s="6"/>
    </row>
    <row r="44" spans="1:6" x14ac:dyDescent="0.25">
      <c r="A44" s="108"/>
      <c r="B44" s="110"/>
      <c r="C44" s="6"/>
      <c r="D44" s="6"/>
      <c r="E44" s="6"/>
      <c r="F44" s="6"/>
    </row>
    <row r="45" spans="1:6" x14ac:dyDescent="0.25">
      <c r="A45" s="108"/>
      <c r="B45" s="110"/>
      <c r="C45" s="6"/>
      <c r="D45" s="6"/>
      <c r="E45" s="6"/>
      <c r="F45" s="6"/>
    </row>
    <row r="46" spans="1:6" x14ac:dyDescent="0.25">
      <c r="A46" s="108"/>
      <c r="B46" s="110"/>
      <c r="C46" s="6"/>
      <c r="D46" s="6"/>
      <c r="E46" s="6"/>
      <c r="F46" s="6"/>
    </row>
    <row r="47" spans="1:6" x14ac:dyDescent="0.25">
      <c r="A47" s="108"/>
      <c r="B47" s="110"/>
      <c r="C47" s="6"/>
      <c r="D47" s="6"/>
      <c r="E47" s="6"/>
      <c r="F47" s="6"/>
    </row>
    <row r="48" spans="1:6" x14ac:dyDescent="0.25">
      <c r="A48" s="108"/>
      <c r="B48" s="110"/>
      <c r="C48" s="6"/>
      <c r="D48" s="6"/>
      <c r="E48" s="6"/>
      <c r="F48" s="6"/>
    </row>
    <row r="49" spans="1:6" x14ac:dyDescent="0.25">
      <c r="A49" s="108"/>
      <c r="B49" s="110"/>
      <c r="C49" s="6"/>
      <c r="D49" s="6"/>
      <c r="E49" s="6"/>
      <c r="F49" s="6"/>
    </row>
    <row r="50" spans="1:6" x14ac:dyDescent="0.25">
      <c r="A50" s="108"/>
      <c r="B50" s="110"/>
      <c r="C50" s="6"/>
      <c r="D50" s="6"/>
      <c r="E50" s="6"/>
      <c r="F50" s="6"/>
    </row>
    <row r="51" spans="1:6" x14ac:dyDescent="0.25">
      <c r="A51" s="108"/>
      <c r="B51" s="110"/>
      <c r="C51" s="6"/>
      <c r="D51" s="6"/>
      <c r="E51" s="6"/>
      <c r="F51" s="6"/>
    </row>
    <row r="52" spans="1:6" x14ac:dyDescent="0.25">
      <c r="A52" s="108"/>
      <c r="B52" s="7"/>
      <c r="C52" s="11">
        <f>SUM(C7:C51)</f>
        <v>360600</v>
      </c>
      <c r="D52" s="8"/>
      <c r="E52" s="8"/>
      <c r="F52" s="8"/>
    </row>
  </sheetData>
  <mergeCells count="2">
    <mergeCell ref="A1:F1"/>
    <mergeCell ref="A3:F3"/>
  </mergeCells>
  <pageMargins left="0.7" right="0.7" top="0.75" bottom="0.75" header="0.3" footer="0.3"/>
  <pageSetup paperSize="9"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topLeftCell="A5" zoomScaleNormal="100" workbookViewId="0">
      <selection activeCell="G21" sqref="G21"/>
    </sheetView>
  </sheetViews>
  <sheetFormatPr defaultRowHeight="15" x14ac:dyDescent="0.25"/>
  <cols>
    <col min="1" max="1" width="4.42578125" customWidth="1"/>
    <col min="2" max="2" width="40.5703125" customWidth="1"/>
    <col min="3" max="3" width="28.28515625" customWidth="1"/>
    <col min="4" max="4" width="26.7109375" customWidth="1"/>
  </cols>
  <sheetData>
    <row r="1" spans="1:4" s="2" customFormat="1" ht="21" x14ac:dyDescent="0.35">
      <c r="A1" s="207" t="s">
        <v>13</v>
      </c>
      <c r="B1" s="207"/>
      <c r="C1" s="207"/>
      <c r="D1" s="207"/>
    </row>
    <row r="2" spans="1:4" s="2" customFormat="1" ht="21" x14ac:dyDescent="0.35">
      <c r="A2" s="96"/>
      <c r="B2" s="96"/>
      <c r="C2" s="96"/>
    </row>
    <row r="3" spans="1:4" s="2" customFormat="1" ht="21" x14ac:dyDescent="0.35">
      <c r="A3" s="208" t="s">
        <v>245</v>
      </c>
      <c r="B3" s="208"/>
      <c r="C3" s="208"/>
      <c r="D3" s="208"/>
    </row>
    <row r="4" spans="1:4" s="2" customFormat="1" ht="21" x14ac:dyDescent="0.35">
      <c r="A4" s="86"/>
      <c r="B4" s="86"/>
      <c r="C4" s="86"/>
    </row>
    <row r="5" spans="1:4" s="81" customFormat="1" ht="18.75" x14ac:dyDescent="0.3">
      <c r="A5" s="214" t="s">
        <v>171</v>
      </c>
      <c r="B5" s="214"/>
      <c r="C5" s="214"/>
      <c r="D5" s="214"/>
    </row>
    <row r="6" spans="1:4" s="4" customFormat="1" ht="15.75" x14ac:dyDescent="0.25"/>
    <row r="7" spans="1:4" s="4" customFormat="1" ht="15.75" x14ac:dyDescent="0.25"/>
    <row r="8" spans="1:4" s="81" customFormat="1" ht="18.75" x14ac:dyDescent="0.3">
      <c r="B8" s="89" t="s">
        <v>20</v>
      </c>
      <c r="C8" s="89" t="s">
        <v>21</v>
      </c>
      <c r="D8" s="89" t="s">
        <v>222</v>
      </c>
    </row>
    <row r="9" spans="1:4" s="4" customFormat="1" ht="15.75" x14ac:dyDescent="0.25">
      <c r="A9" s="177"/>
      <c r="B9" s="178" t="s">
        <v>170</v>
      </c>
      <c r="C9" s="175">
        <v>150000</v>
      </c>
      <c r="D9" s="179">
        <v>0.91080000000000005</v>
      </c>
    </row>
    <row r="10" spans="1:4" s="4" customFormat="1" ht="15.75" x14ac:dyDescent="0.25">
      <c r="A10" s="177"/>
      <c r="B10" s="178" t="s">
        <v>27</v>
      </c>
      <c r="C10" s="175">
        <v>600000</v>
      </c>
      <c r="D10" s="179">
        <v>0.50949999999999995</v>
      </c>
    </row>
    <row r="11" spans="1:4" s="4" customFormat="1" ht="15.75" x14ac:dyDescent="0.25">
      <c r="A11" s="177"/>
      <c r="B11" s="178" t="s">
        <v>43</v>
      </c>
      <c r="C11" s="175">
        <v>400000</v>
      </c>
      <c r="D11" s="179">
        <v>0.79179999999999995</v>
      </c>
    </row>
    <row r="12" spans="1:4" s="4" customFormat="1" ht="15.75" x14ac:dyDescent="0.25">
      <c r="A12" s="177"/>
      <c r="B12" s="178" t="s">
        <v>29</v>
      </c>
      <c r="C12" s="175">
        <v>150000</v>
      </c>
      <c r="D12" s="179">
        <v>0.88670000000000004</v>
      </c>
    </row>
    <row r="13" spans="1:4" s="4" customFormat="1" ht="15.75" x14ac:dyDescent="0.25">
      <c r="A13" s="177"/>
      <c r="B13" s="178" t="s">
        <v>31</v>
      </c>
      <c r="C13" s="175">
        <v>700000</v>
      </c>
      <c r="D13" s="179">
        <v>0.47089999999999999</v>
      </c>
    </row>
    <row r="14" spans="1:4" s="4" customFormat="1" ht="15.75" x14ac:dyDescent="0.25">
      <c r="A14" s="177"/>
      <c r="B14" s="178" t="s">
        <v>32</v>
      </c>
      <c r="C14" s="175">
        <v>600000</v>
      </c>
      <c r="D14" s="179">
        <v>0.88</v>
      </c>
    </row>
    <row r="15" spans="1:4" s="4" customFormat="1" ht="15.75" x14ac:dyDescent="0.25">
      <c r="A15" s="177"/>
      <c r="B15" s="180" t="s">
        <v>12</v>
      </c>
      <c r="C15" s="181">
        <f>SUM(C9:C14)</f>
        <v>2600000</v>
      </c>
      <c r="D15" s="182">
        <v>0.75080000000000002</v>
      </c>
    </row>
    <row r="16" spans="1:4" s="4" customFormat="1" ht="15.75" x14ac:dyDescent="0.25">
      <c r="A16" s="177"/>
      <c r="B16" s="183"/>
      <c r="C16" s="183"/>
      <c r="D16" s="177"/>
    </row>
    <row r="17" spans="1:4" s="4" customFormat="1" ht="15.75" x14ac:dyDescent="0.25">
      <c r="A17" s="213" t="s">
        <v>273</v>
      </c>
      <c r="B17" s="213"/>
      <c r="C17" s="213"/>
      <c r="D17" s="213"/>
    </row>
    <row r="18" spans="1:4" s="4" customFormat="1" ht="15.75" x14ac:dyDescent="0.25">
      <c r="A18" s="204"/>
      <c r="B18" s="213" t="s">
        <v>274</v>
      </c>
      <c r="C18" s="213"/>
      <c r="D18" s="213"/>
    </row>
    <row r="19" spans="1:4" s="4" customFormat="1" ht="15.75" x14ac:dyDescent="0.25">
      <c r="A19" s="213" t="s">
        <v>215</v>
      </c>
      <c r="B19" s="213"/>
      <c r="C19" s="213"/>
      <c r="D19" s="213"/>
    </row>
    <row r="20" spans="1:4" s="4" customFormat="1" ht="15.75" x14ac:dyDescent="0.25">
      <c r="A20" s="177"/>
      <c r="B20" s="213" t="s">
        <v>216</v>
      </c>
      <c r="C20" s="213"/>
      <c r="D20" s="213"/>
    </row>
    <row r="21" spans="1:4" s="4" customFormat="1" ht="15.75" x14ac:dyDescent="0.25">
      <c r="A21" s="177"/>
      <c r="B21" s="213" t="s">
        <v>217</v>
      </c>
      <c r="C21" s="213"/>
      <c r="D21" s="213"/>
    </row>
    <row r="22" spans="1:4" s="4" customFormat="1" ht="15.75" x14ac:dyDescent="0.25">
      <c r="B22" s="88"/>
      <c r="C22" s="88"/>
    </row>
    <row r="23" spans="1:4" s="4" customFormat="1" ht="15.75" x14ac:dyDescent="0.25">
      <c r="B23" s="88"/>
      <c r="C23" s="88"/>
    </row>
    <row r="24" spans="1:4" s="4" customFormat="1" ht="15.75" x14ac:dyDescent="0.25"/>
    <row r="25" spans="1:4" s="4" customFormat="1" ht="15.75" x14ac:dyDescent="0.25"/>
    <row r="26" spans="1:4" s="4" customFormat="1" ht="15.75" x14ac:dyDescent="0.25"/>
    <row r="27" spans="1:4" s="4" customFormat="1" ht="15.75" x14ac:dyDescent="0.25"/>
  </sheetData>
  <mergeCells count="8">
    <mergeCell ref="A19:D19"/>
    <mergeCell ref="B20:D20"/>
    <mergeCell ref="B21:D21"/>
    <mergeCell ref="A5:D5"/>
    <mergeCell ref="A1:D1"/>
    <mergeCell ref="A3:D3"/>
    <mergeCell ref="A17:D17"/>
    <mergeCell ref="B18:D18"/>
  </mergeCells>
  <pageMargins left="0.7" right="0.7" top="0.75" bottom="0.75" header="0.3" footer="0.3"/>
  <pageSetup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zoomScaleNormal="100" workbookViewId="0">
      <selection activeCell="G4" sqref="G4"/>
    </sheetView>
  </sheetViews>
  <sheetFormatPr defaultRowHeight="15" x14ac:dyDescent="0.25"/>
  <cols>
    <col min="1" max="1" width="7.42578125" customWidth="1"/>
    <col min="2" max="2" width="40.85546875" customWidth="1"/>
    <col min="3" max="3" width="18.28515625" customWidth="1"/>
  </cols>
  <sheetData>
    <row r="1" spans="1:5" s="3" customFormat="1" ht="18.75" x14ac:dyDescent="0.3">
      <c r="A1" s="208" t="s">
        <v>13</v>
      </c>
      <c r="B1" s="208"/>
      <c r="C1" s="208"/>
      <c r="D1" s="208"/>
      <c r="E1" s="208"/>
    </row>
    <row r="3" spans="1:5" s="3" customFormat="1" ht="18.75" x14ac:dyDescent="0.3">
      <c r="A3" s="215" t="s">
        <v>246</v>
      </c>
      <c r="B3" s="215"/>
      <c r="C3" s="215"/>
      <c r="D3" s="215"/>
      <c r="E3" s="215"/>
    </row>
    <row r="7" spans="1:5" s="4" customFormat="1" ht="15.75" x14ac:dyDescent="0.25">
      <c r="B7" s="29" t="s">
        <v>20</v>
      </c>
      <c r="C7" s="29" t="s">
        <v>21</v>
      </c>
    </row>
    <row r="8" spans="1:5" s="4" customFormat="1" ht="15.75" x14ac:dyDescent="0.25">
      <c r="B8" s="27" t="s">
        <v>207</v>
      </c>
      <c r="C8" s="184">
        <v>650000</v>
      </c>
    </row>
    <row r="9" spans="1:5" x14ac:dyDescent="0.25">
      <c r="B9" s="5" t="s">
        <v>206</v>
      </c>
      <c r="C9" s="184">
        <v>2048000</v>
      </c>
    </row>
    <row r="10" spans="1:5" x14ac:dyDescent="0.25">
      <c r="B10" s="5" t="s">
        <v>33</v>
      </c>
      <c r="C10" s="184">
        <v>1500000</v>
      </c>
    </row>
    <row r="11" spans="1:5" x14ac:dyDescent="0.25">
      <c r="B11" s="5" t="s">
        <v>22</v>
      </c>
      <c r="C11" s="184">
        <v>820000</v>
      </c>
    </row>
    <row r="12" spans="1:5" x14ac:dyDescent="0.25">
      <c r="B12" s="5" t="s">
        <v>23</v>
      </c>
      <c r="C12" s="184">
        <v>300000</v>
      </c>
    </row>
    <row r="13" spans="1:5" x14ac:dyDescent="0.25">
      <c r="B13" s="5" t="s">
        <v>24</v>
      </c>
      <c r="C13" s="184">
        <v>481000</v>
      </c>
    </row>
    <row r="14" spans="1:5" x14ac:dyDescent="0.25">
      <c r="B14" s="5" t="s">
        <v>25</v>
      </c>
      <c r="C14" s="184">
        <v>250000</v>
      </c>
    </row>
    <row r="15" spans="1:5" x14ac:dyDescent="0.25">
      <c r="B15" s="5" t="s">
        <v>26</v>
      </c>
      <c r="C15" s="184">
        <v>282800</v>
      </c>
    </row>
    <row r="16" spans="1:5" x14ac:dyDescent="0.25">
      <c r="B16" s="5" t="s">
        <v>27</v>
      </c>
      <c r="C16" s="184">
        <v>1175200</v>
      </c>
    </row>
    <row r="17" spans="2:3" x14ac:dyDescent="0.25">
      <c r="B17" s="5" t="s">
        <v>28</v>
      </c>
      <c r="C17" s="184">
        <v>1200000</v>
      </c>
    </row>
    <row r="18" spans="2:3" x14ac:dyDescent="0.25">
      <c r="B18" s="5" t="s">
        <v>29</v>
      </c>
      <c r="C18" s="184">
        <v>720000</v>
      </c>
    </row>
    <row r="19" spans="2:3" x14ac:dyDescent="0.25">
      <c r="B19" s="5" t="s">
        <v>30</v>
      </c>
      <c r="C19" s="184">
        <v>1637000</v>
      </c>
    </row>
    <row r="20" spans="2:3" x14ac:dyDescent="0.25">
      <c r="B20" s="5" t="s">
        <v>31</v>
      </c>
      <c r="C20" s="184">
        <v>1420000</v>
      </c>
    </row>
    <row r="21" spans="2:3" x14ac:dyDescent="0.25">
      <c r="B21" s="5" t="s">
        <v>32</v>
      </c>
      <c r="C21" s="184">
        <v>3708000</v>
      </c>
    </row>
    <row r="22" spans="2:3" x14ac:dyDescent="0.25">
      <c r="B22" s="9" t="s">
        <v>12</v>
      </c>
      <c r="C22" s="43">
        <f>SUM(C8:C21)</f>
        <v>16192000</v>
      </c>
    </row>
  </sheetData>
  <mergeCells count="2">
    <mergeCell ref="A1:E1"/>
    <mergeCell ref="A3:E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2"/>
  <sheetViews>
    <sheetView topLeftCell="A18" zoomScaleNormal="100" workbookViewId="0">
      <selection activeCell="H4" sqref="H4"/>
    </sheetView>
  </sheetViews>
  <sheetFormatPr defaultRowHeight="15" x14ac:dyDescent="0.25"/>
  <cols>
    <col min="1" max="1" width="7.140625" customWidth="1"/>
    <col min="2" max="2" width="21.140625" customWidth="1"/>
    <col min="3" max="3" width="32.140625" customWidth="1"/>
    <col min="4" max="4" width="21.7109375" customWidth="1"/>
  </cols>
  <sheetData>
    <row r="1" spans="1:5" s="17" customFormat="1" ht="19.5" x14ac:dyDescent="0.3">
      <c r="A1" s="208" t="s">
        <v>13</v>
      </c>
      <c r="B1" s="208"/>
      <c r="C1" s="208"/>
      <c r="D1" s="208"/>
      <c r="E1" s="208"/>
    </row>
    <row r="3" spans="1:5" s="3" customFormat="1" ht="18.75" x14ac:dyDescent="0.3">
      <c r="A3" s="217" t="s">
        <v>247</v>
      </c>
      <c r="B3" s="217"/>
      <c r="C3" s="217"/>
      <c r="D3" s="217"/>
      <c r="E3" s="217"/>
    </row>
    <row r="4" spans="1:5" s="18" customFormat="1" ht="17.25" x14ac:dyDescent="0.3">
      <c r="A4" s="218" t="s">
        <v>172</v>
      </c>
      <c r="B4" s="218"/>
      <c r="C4" s="218"/>
      <c r="D4" s="218"/>
      <c r="E4" s="218"/>
    </row>
    <row r="6" spans="1:5" s="4" customFormat="1" ht="15.75" x14ac:dyDescent="0.25">
      <c r="B6" s="24" t="s">
        <v>34</v>
      </c>
      <c r="C6" s="24" t="s">
        <v>35</v>
      </c>
      <c r="D6" s="24" t="s">
        <v>37</v>
      </c>
    </row>
    <row r="7" spans="1:5" s="4" customFormat="1" ht="15.75" x14ac:dyDescent="0.25">
      <c r="B7" s="24"/>
      <c r="C7" s="24" t="s">
        <v>36</v>
      </c>
      <c r="D7" s="24" t="s">
        <v>38</v>
      </c>
    </row>
    <row r="8" spans="1:5" s="4" customFormat="1" ht="15.75" x14ac:dyDescent="0.25">
      <c r="B8" s="105"/>
      <c r="C8" s="105"/>
      <c r="D8" s="105"/>
    </row>
    <row r="9" spans="1:5" s="4" customFormat="1" ht="15.75" x14ac:dyDescent="0.25">
      <c r="B9" s="220" t="s">
        <v>190</v>
      </c>
      <c r="C9" s="220"/>
      <c r="D9" s="220"/>
    </row>
    <row r="10" spans="1:5" s="4" customFormat="1" ht="15.75" x14ac:dyDescent="0.25">
      <c r="B10" s="105"/>
      <c r="C10" s="105"/>
      <c r="D10" s="105"/>
    </row>
    <row r="11" spans="1:5" s="90" customFormat="1" ht="15.75" x14ac:dyDescent="0.25">
      <c r="B11" s="91" t="s">
        <v>170</v>
      </c>
      <c r="C11" s="91"/>
      <c r="D11" s="91"/>
    </row>
    <row r="12" spans="1:5" x14ac:dyDescent="0.25">
      <c r="B12" s="87" t="s">
        <v>150</v>
      </c>
      <c r="C12" s="102" t="s">
        <v>279</v>
      </c>
      <c r="D12" s="101">
        <v>219395.8</v>
      </c>
    </row>
    <row r="13" spans="1:5" x14ac:dyDescent="0.25">
      <c r="B13" s="12" t="s">
        <v>31</v>
      </c>
      <c r="C13" s="126"/>
      <c r="D13" s="126"/>
    </row>
    <row r="14" spans="1:5" x14ac:dyDescent="0.25">
      <c r="B14" s="1" t="s">
        <v>6</v>
      </c>
      <c r="C14" s="102" t="s">
        <v>278</v>
      </c>
      <c r="D14" s="185">
        <v>567932.4</v>
      </c>
    </row>
    <row r="15" spans="1:5" x14ac:dyDescent="0.25">
      <c r="B15" s="1" t="s">
        <v>39</v>
      </c>
      <c r="C15" s="102" t="s">
        <v>233</v>
      </c>
      <c r="D15" s="185">
        <v>639576</v>
      </c>
    </row>
    <row r="16" spans="1:5" x14ac:dyDescent="0.25">
      <c r="B16" s="12" t="s">
        <v>32</v>
      </c>
      <c r="C16" s="102"/>
      <c r="D16" s="185"/>
    </row>
    <row r="17" spans="1:5" x14ac:dyDescent="0.25">
      <c r="B17" s="1" t="s">
        <v>40</v>
      </c>
      <c r="C17" s="102" t="s">
        <v>278</v>
      </c>
      <c r="D17" s="185">
        <v>491040</v>
      </c>
    </row>
    <row r="18" spans="1:5" x14ac:dyDescent="0.25">
      <c r="B18" s="12" t="s">
        <v>41</v>
      </c>
      <c r="C18" s="102"/>
      <c r="D18" s="185"/>
    </row>
    <row r="19" spans="1:5" x14ac:dyDescent="0.25">
      <c r="B19" s="1" t="s">
        <v>42</v>
      </c>
      <c r="C19" s="102" t="s">
        <v>278</v>
      </c>
      <c r="D19" s="185">
        <v>664020</v>
      </c>
    </row>
    <row r="20" spans="1:5" x14ac:dyDescent="0.25">
      <c r="B20" s="12" t="s">
        <v>43</v>
      </c>
      <c r="C20" s="102"/>
      <c r="D20" s="185"/>
    </row>
    <row r="21" spans="1:5" x14ac:dyDescent="0.25">
      <c r="B21" s="1" t="s">
        <v>42</v>
      </c>
      <c r="C21" s="102" t="s">
        <v>278</v>
      </c>
      <c r="D21" s="185">
        <v>1085979.6000000001</v>
      </c>
    </row>
    <row r="22" spans="1:5" ht="15.75" thickBot="1" x14ac:dyDescent="0.3">
      <c r="B22" s="21" t="s">
        <v>189</v>
      </c>
      <c r="C22" s="23"/>
      <c r="D22" s="138">
        <f>SUM(D12:D21)</f>
        <v>3667943.8000000003</v>
      </c>
    </row>
    <row r="23" spans="1:5" s="78" customFormat="1" ht="15.75" thickTop="1" x14ac:dyDescent="0.25">
      <c r="B23" s="103"/>
      <c r="C23" s="102"/>
      <c r="D23" s="104"/>
    </row>
    <row r="24" spans="1:5" s="78" customFormat="1" x14ac:dyDescent="0.25">
      <c r="B24" s="99"/>
      <c r="C24" s="100"/>
      <c r="D24" s="15"/>
    </row>
    <row r="25" spans="1:5" s="4" customFormat="1" ht="15.75" x14ac:dyDescent="0.25">
      <c r="B25" s="52"/>
      <c r="C25" s="51" t="s">
        <v>114</v>
      </c>
      <c r="D25" s="53"/>
    </row>
    <row r="26" spans="1:5" x14ac:dyDescent="0.25">
      <c r="A26" s="219" t="s">
        <v>187</v>
      </c>
      <c r="B26" s="219"/>
      <c r="C26" s="219"/>
      <c r="D26" s="219"/>
    </row>
    <row r="27" spans="1:5" x14ac:dyDescent="0.25">
      <c r="B27" s="1"/>
      <c r="C27" s="1"/>
      <c r="D27" s="1"/>
    </row>
    <row r="28" spans="1:5" s="18" customFormat="1" ht="17.25" x14ac:dyDescent="0.3">
      <c r="A28" s="218" t="s">
        <v>44</v>
      </c>
      <c r="B28" s="218"/>
      <c r="C28" s="218"/>
      <c r="D28" s="218"/>
      <c r="E28" s="218"/>
    </row>
    <row r="29" spans="1:5" x14ac:dyDescent="0.25">
      <c r="B29" s="1"/>
      <c r="C29" s="1"/>
      <c r="D29" s="1"/>
    </row>
    <row r="30" spans="1:5" x14ac:dyDescent="0.25">
      <c r="B30" s="216" t="s">
        <v>45</v>
      </c>
      <c r="C30" s="216"/>
      <c r="D30" s="216"/>
    </row>
    <row r="31" spans="1:5" x14ac:dyDescent="0.25">
      <c r="B31" s="216" t="s">
        <v>46</v>
      </c>
      <c r="C31" s="216"/>
      <c r="D31" s="216"/>
    </row>
    <row r="32" spans="1:5" x14ac:dyDescent="0.25">
      <c r="B32" s="157"/>
      <c r="C32" s="157"/>
      <c r="D32" s="157"/>
    </row>
    <row r="33" spans="2:4" x14ac:dyDescent="0.25">
      <c r="B33" s="216" t="s">
        <v>275</v>
      </c>
      <c r="C33" s="216"/>
      <c r="D33" s="216"/>
    </row>
    <row r="34" spans="2:4" x14ac:dyDescent="0.25">
      <c r="B34" s="216" t="s">
        <v>113</v>
      </c>
      <c r="C34" s="216"/>
      <c r="D34" s="216"/>
    </row>
    <row r="35" spans="2:4" x14ac:dyDescent="0.25">
      <c r="B35" s="200"/>
      <c r="C35" s="200"/>
      <c r="D35" s="200"/>
    </row>
    <row r="36" spans="2:4" x14ac:dyDescent="0.25">
      <c r="B36" s="216" t="s">
        <v>47</v>
      </c>
      <c r="C36" s="216"/>
      <c r="D36" s="216"/>
    </row>
    <row r="37" spans="2:4" x14ac:dyDescent="0.25">
      <c r="B37" s="157"/>
      <c r="C37" s="157"/>
      <c r="D37" s="157"/>
    </row>
    <row r="38" spans="2:4" x14ac:dyDescent="0.25">
      <c r="B38" s="216" t="s">
        <v>48</v>
      </c>
      <c r="C38" s="216"/>
      <c r="D38" s="216"/>
    </row>
    <row r="39" spans="2:4" x14ac:dyDescent="0.25">
      <c r="B39" s="216" t="s">
        <v>49</v>
      </c>
      <c r="C39" s="216"/>
      <c r="D39" s="216"/>
    </row>
    <row r="40" spans="2:4" x14ac:dyDescent="0.25">
      <c r="B40" s="157"/>
      <c r="C40" s="157"/>
      <c r="D40" s="157"/>
    </row>
    <row r="41" spans="2:4" x14ac:dyDescent="0.25">
      <c r="B41" s="216" t="s">
        <v>50</v>
      </c>
      <c r="C41" s="216"/>
      <c r="D41" s="216"/>
    </row>
    <row r="42" spans="2:4" x14ac:dyDescent="0.25">
      <c r="B42" s="216" t="s">
        <v>58</v>
      </c>
      <c r="C42" s="216"/>
      <c r="D42" s="216"/>
    </row>
  </sheetData>
  <mergeCells count="15">
    <mergeCell ref="A1:E1"/>
    <mergeCell ref="A3:E3"/>
    <mergeCell ref="A28:E28"/>
    <mergeCell ref="B30:D30"/>
    <mergeCell ref="B31:D31"/>
    <mergeCell ref="A26:D26"/>
    <mergeCell ref="A4:E4"/>
    <mergeCell ref="B9:D9"/>
    <mergeCell ref="B36:D36"/>
    <mergeCell ref="B38:D38"/>
    <mergeCell ref="B39:D39"/>
    <mergeCell ref="B42:D42"/>
    <mergeCell ref="B33:D33"/>
    <mergeCell ref="B34:D34"/>
    <mergeCell ref="B41:D41"/>
  </mergeCells>
  <pageMargins left="0.7" right="0.7" top="0.75" bottom="0.75" header="0.3" footer="0.3"/>
  <pageSetup paperSize="9" scale="9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topLeftCell="A19" zoomScaleNormal="100" workbookViewId="0">
      <selection activeCell="B3" sqref="B3"/>
    </sheetView>
  </sheetViews>
  <sheetFormatPr defaultRowHeight="15" x14ac:dyDescent="0.25"/>
  <cols>
    <col min="1" max="1" width="1.5703125" customWidth="1"/>
    <col min="2" max="2" width="43.85546875" customWidth="1"/>
    <col min="3" max="3" width="20.7109375" customWidth="1"/>
    <col min="4" max="4" width="15.85546875" customWidth="1"/>
    <col min="5" max="5" width="17.42578125" customWidth="1"/>
    <col min="6" max="6" width="15" customWidth="1"/>
    <col min="7" max="7" width="16.7109375" customWidth="1"/>
    <col min="8" max="8" width="15.85546875" style="198" customWidth="1"/>
    <col min="9" max="9" width="18.140625" style="198" customWidth="1"/>
    <col min="10" max="10" width="13.5703125" customWidth="1"/>
    <col min="12" max="12" width="18.140625" customWidth="1"/>
  </cols>
  <sheetData>
    <row r="1" spans="1:10" s="3" customFormat="1" ht="18.75" x14ac:dyDescent="0.3">
      <c r="A1" s="208" t="s">
        <v>13</v>
      </c>
      <c r="B1" s="208"/>
      <c r="C1" s="208"/>
      <c r="D1" s="208"/>
      <c r="E1" s="208"/>
      <c r="F1" s="208"/>
      <c r="G1" s="208"/>
      <c r="H1" s="208"/>
      <c r="I1" s="208"/>
      <c r="J1" s="208"/>
    </row>
    <row r="4" spans="1:10" s="18" customFormat="1" ht="17.25" x14ac:dyDescent="0.3">
      <c r="A4" s="217" t="s">
        <v>248</v>
      </c>
      <c r="B4" s="217"/>
      <c r="C4" s="217"/>
      <c r="D4" s="217"/>
      <c r="E4" s="217"/>
      <c r="F4" s="217"/>
      <c r="G4" s="217"/>
      <c r="H4" s="217"/>
      <c r="I4" s="217"/>
      <c r="J4" s="217"/>
    </row>
    <row r="6" spans="1:10" s="4" customFormat="1" ht="15.75" x14ac:dyDescent="0.25">
      <c r="F6" s="232" t="s">
        <v>223</v>
      </c>
      <c r="G6" s="232"/>
      <c r="H6" s="232" t="s">
        <v>250</v>
      </c>
      <c r="I6" s="232"/>
    </row>
    <row r="7" spans="1:10" x14ac:dyDescent="0.25">
      <c r="B7" s="9" t="s">
        <v>259</v>
      </c>
      <c r="C7" s="9" t="s">
        <v>51</v>
      </c>
      <c r="D7" s="9" t="s">
        <v>52</v>
      </c>
      <c r="E7" s="9" t="s">
        <v>53</v>
      </c>
      <c r="F7" s="9" t="s">
        <v>54</v>
      </c>
      <c r="G7" s="9" t="s">
        <v>55</v>
      </c>
      <c r="H7" s="9" t="s">
        <v>54</v>
      </c>
      <c r="I7" s="9" t="s">
        <v>55</v>
      </c>
      <c r="J7" s="9" t="s">
        <v>56</v>
      </c>
    </row>
    <row r="8" spans="1:10" x14ac:dyDescent="0.25">
      <c r="B8" s="193" t="s">
        <v>260</v>
      </c>
      <c r="C8" s="197">
        <v>84684500</v>
      </c>
      <c r="D8" s="197">
        <v>0</v>
      </c>
      <c r="E8" s="110">
        <f>C8-D8</f>
        <v>84684500</v>
      </c>
      <c r="F8" s="191">
        <v>5.1467000000000014E-3</v>
      </c>
      <c r="G8" s="10">
        <f>E8*F8</f>
        <v>435845.71615000011</v>
      </c>
      <c r="H8" s="196">
        <f>F8*(1+J8)</f>
        <v>5.5069690000000022E-3</v>
      </c>
      <c r="I8" s="10">
        <f>E8*H8</f>
        <v>466354.91628050018</v>
      </c>
      <c r="J8" s="195">
        <v>7.0000000000000007E-2</v>
      </c>
    </row>
    <row r="9" spans="1:10" x14ac:dyDescent="0.25">
      <c r="B9" s="193" t="s">
        <v>261</v>
      </c>
      <c r="C9" s="197">
        <v>413841100</v>
      </c>
      <c r="D9" s="197">
        <v>51744300</v>
      </c>
      <c r="E9" s="110">
        <f t="shared" ref="E9:E17" si="0">C9-D9</f>
        <v>362096800</v>
      </c>
      <c r="F9" s="191">
        <v>3.9590000000000007E-3</v>
      </c>
      <c r="G9" s="10">
        <f t="shared" ref="G9:G17" si="1">E9*F9</f>
        <v>1433541.2312000003</v>
      </c>
      <c r="H9" s="196">
        <f t="shared" ref="H9:H17" si="2">F9*(1+J9)</f>
        <v>4.2361300000000011E-3</v>
      </c>
      <c r="I9" s="10">
        <f t="shared" ref="I9:I17" si="3">E9*H9</f>
        <v>1533889.1173840004</v>
      </c>
      <c r="J9" s="195">
        <v>7.0000000000000007E-2</v>
      </c>
    </row>
    <row r="10" spans="1:10" x14ac:dyDescent="0.25">
      <c r="B10" s="193" t="s">
        <v>262</v>
      </c>
      <c r="C10" s="197">
        <v>85666200</v>
      </c>
      <c r="D10" s="197">
        <v>0</v>
      </c>
      <c r="E10" s="110">
        <f t="shared" si="0"/>
        <v>85666200</v>
      </c>
      <c r="F10" s="191">
        <v>3.9590000000000007E-3</v>
      </c>
      <c r="G10" s="10">
        <f t="shared" si="1"/>
        <v>339152.48580000008</v>
      </c>
      <c r="H10" s="196">
        <f t="shared" si="2"/>
        <v>4.2361300000000011E-3</v>
      </c>
      <c r="I10" s="10">
        <f t="shared" si="3"/>
        <v>362893.15980600013</v>
      </c>
      <c r="J10" s="195">
        <v>7.0000000000000007E-2</v>
      </c>
    </row>
    <row r="11" spans="1:10" s="108" customFormat="1" x14ac:dyDescent="0.25">
      <c r="B11" s="193" t="s">
        <v>263</v>
      </c>
      <c r="C11" s="197">
        <v>654114800</v>
      </c>
      <c r="D11" s="197">
        <v>261645920</v>
      </c>
      <c r="E11" s="110">
        <f t="shared" si="0"/>
        <v>392468880</v>
      </c>
      <c r="F11" s="191">
        <v>9.5E-4</v>
      </c>
      <c r="G11" s="10">
        <f t="shared" si="1"/>
        <v>372845.43599999999</v>
      </c>
      <c r="H11" s="196">
        <f t="shared" si="2"/>
        <v>1.0165E-3</v>
      </c>
      <c r="I11" s="10">
        <f t="shared" si="3"/>
        <v>398944.61652000004</v>
      </c>
      <c r="J11" s="195">
        <v>7.0000000000000007E-2</v>
      </c>
    </row>
    <row r="12" spans="1:10" s="108" customFormat="1" x14ac:dyDescent="0.25">
      <c r="B12" s="193" t="s">
        <v>264</v>
      </c>
      <c r="C12" s="197">
        <v>25992500</v>
      </c>
      <c r="D12" s="197">
        <v>0</v>
      </c>
      <c r="E12" s="110">
        <f t="shared" si="0"/>
        <v>25992500</v>
      </c>
      <c r="F12" s="191">
        <v>9.5E-4</v>
      </c>
      <c r="G12" s="10">
        <f t="shared" si="1"/>
        <v>24692.875</v>
      </c>
      <c r="H12" s="196">
        <f t="shared" si="2"/>
        <v>1.0165E-3</v>
      </c>
      <c r="I12" s="10">
        <f t="shared" si="3"/>
        <v>26421.376250000001</v>
      </c>
      <c r="J12" s="195">
        <v>7.0000000000000007E-2</v>
      </c>
    </row>
    <row r="13" spans="1:10" s="108" customFormat="1" x14ac:dyDescent="0.25">
      <c r="B13" s="193" t="s">
        <v>265</v>
      </c>
      <c r="C13" s="197">
        <v>32732500</v>
      </c>
      <c r="D13" s="197">
        <v>8183125</v>
      </c>
      <c r="E13" s="110">
        <f t="shared" si="0"/>
        <v>24549375</v>
      </c>
      <c r="F13" s="191">
        <v>3.9590000000000007E-3</v>
      </c>
      <c r="G13" s="10">
        <f t="shared" si="1"/>
        <v>97190.975625000021</v>
      </c>
      <c r="H13" s="196">
        <f t="shared" si="2"/>
        <v>4.2361300000000011E-3</v>
      </c>
      <c r="I13" s="10">
        <f t="shared" si="3"/>
        <v>103994.34391875003</v>
      </c>
      <c r="J13" s="195">
        <v>7.0000000000000007E-2</v>
      </c>
    </row>
    <row r="14" spans="1:10" s="108" customFormat="1" x14ac:dyDescent="0.25">
      <c r="B14" s="193" t="s">
        <v>266</v>
      </c>
      <c r="C14" s="197">
        <v>22367700</v>
      </c>
      <c r="D14" s="197">
        <v>0</v>
      </c>
      <c r="E14" s="110">
        <f t="shared" si="0"/>
        <v>22367700</v>
      </c>
      <c r="F14" s="191">
        <v>0</v>
      </c>
      <c r="G14" s="10">
        <f t="shared" si="1"/>
        <v>0</v>
      </c>
      <c r="H14" s="196">
        <f t="shared" si="2"/>
        <v>0</v>
      </c>
      <c r="I14" s="10">
        <f t="shared" si="3"/>
        <v>0</v>
      </c>
      <c r="J14" s="195">
        <v>0</v>
      </c>
    </row>
    <row r="15" spans="1:10" s="108" customFormat="1" x14ac:dyDescent="0.25">
      <c r="B15" s="193" t="s">
        <v>267</v>
      </c>
      <c r="C15" s="197">
        <v>1909700</v>
      </c>
      <c r="D15" s="197">
        <v>763880</v>
      </c>
      <c r="E15" s="110">
        <f t="shared" si="0"/>
        <v>1145820</v>
      </c>
      <c r="F15" s="191">
        <v>3.9590000000000007E-3</v>
      </c>
      <c r="G15" s="10">
        <f t="shared" si="1"/>
        <v>4536.3013800000008</v>
      </c>
      <c r="H15" s="196">
        <f>H11</f>
        <v>1.0165E-3</v>
      </c>
      <c r="I15" s="10">
        <f t="shared" si="3"/>
        <v>1164.72603</v>
      </c>
      <c r="J15" s="195" t="s">
        <v>270</v>
      </c>
    </row>
    <row r="16" spans="1:10" s="108" customFormat="1" x14ac:dyDescent="0.25">
      <c r="B16" s="193" t="s">
        <v>268</v>
      </c>
      <c r="C16" s="197">
        <v>18414500</v>
      </c>
      <c r="D16" s="197">
        <v>0</v>
      </c>
      <c r="E16" s="110">
        <f t="shared" si="0"/>
        <v>18414500</v>
      </c>
      <c r="F16" s="191">
        <v>3.9590000000000007E-3</v>
      </c>
      <c r="G16" s="10">
        <f t="shared" si="1"/>
        <v>72903.005500000014</v>
      </c>
      <c r="H16" s="196">
        <f>H12</f>
        <v>1.0165E-3</v>
      </c>
      <c r="I16" s="10">
        <f t="shared" si="3"/>
        <v>18718.339250000001</v>
      </c>
      <c r="J16" s="195" t="s">
        <v>270</v>
      </c>
    </row>
    <row r="17" spans="1:12" s="108" customFormat="1" x14ac:dyDescent="0.25">
      <c r="B17" s="193" t="s">
        <v>269</v>
      </c>
      <c r="C17" s="197">
        <v>13312900</v>
      </c>
      <c r="D17" s="197">
        <v>0</v>
      </c>
      <c r="E17" s="110">
        <f t="shared" si="0"/>
        <v>13312900</v>
      </c>
      <c r="F17" s="191">
        <v>0</v>
      </c>
      <c r="G17" s="10">
        <f t="shared" si="1"/>
        <v>0</v>
      </c>
      <c r="H17" s="196">
        <f t="shared" si="2"/>
        <v>0</v>
      </c>
      <c r="I17" s="10">
        <f t="shared" si="3"/>
        <v>0</v>
      </c>
      <c r="J17" s="195">
        <v>7.0000000000000007E-2</v>
      </c>
    </row>
    <row r="18" spans="1:12" x14ac:dyDescent="0.25">
      <c r="B18" s="192" t="s">
        <v>57</v>
      </c>
      <c r="C18" s="98">
        <f>SUM(C8:C17)</f>
        <v>1353036400</v>
      </c>
      <c r="D18" s="98">
        <f>SUM(D8:D17)</f>
        <v>322337225</v>
      </c>
      <c r="E18" s="98">
        <f>SUM(E8:E17)</f>
        <v>1030699175</v>
      </c>
      <c r="F18" s="194"/>
      <c r="G18" s="43">
        <f>SUM(G8:G17)</f>
        <v>2780708.0266550006</v>
      </c>
      <c r="H18" s="43"/>
      <c r="I18" s="43">
        <f>SUM(I8:I17)</f>
        <v>2912380.5954392515</v>
      </c>
      <c r="J18" s="189"/>
    </row>
    <row r="19" spans="1:12" x14ac:dyDescent="0.25">
      <c r="B19" s="1"/>
      <c r="C19" s="1"/>
      <c r="D19" s="1"/>
      <c r="E19" s="1"/>
      <c r="F19" s="20"/>
      <c r="G19" s="14"/>
      <c r="H19" s="14"/>
      <c r="I19" s="14"/>
      <c r="J19" s="13"/>
    </row>
    <row r="20" spans="1:12" x14ac:dyDescent="0.25">
      <c r="A20" s="216" t="s">
        <v>234</v>
      </c>
      <c r="B20" s="216"/>
      <c r="C20" s="216"/>
      <c r="D20" s="216"/>
      <c r="E20" s="216"/>
      <c r="F20" s="216"/>
      <c r="G20" s="216"/>
      <c r="H20" s="216"/>
      <c r="I20" s="216"/>
      <c r="J20" s="216"/>
    </row>
    <row r="21" spans="1:12" x14ac:dyDescent="0.25">
      <c r="A21" s="216" t="s">
        <v>214</v>
      </c>
      <c r="B21" s="216"/>
      <c r="C21" s="216"/>
      <c r="D21" s="216"/>
      <c r="E21" s="216"/>
      <c r="F21" s="216"/>
      <c r="G21" s="216"/>
      <c r="H21" s="216"/>
      <c r="I21" s="216"/>
      <c r="J21" s="216"/>
    </row>
    <row r="22" spans="1:12" x14ac:dyDescent="0.25">
      <c r="A22" s="216" t="s">
        <v>188</v>
      </c>
      <c r="B22" s="216"/>
      <c r="C22" s="216"/>
      <c r="D22" s="216"/>
      <c r="E22" s="216"/>
      <c r="F22" s="216"/>
      <c r="G22" s="216"/>
      <c r="H22" s="216"/>
      <c r="I22" s="216"/>
      <c r="J22" s="216"/>
    </row>
    <row r="23" spans="1:12" s="199" customFormat="1" x14ac:dyDescent="0.25">
      <c r="A23" s="216" t="s">
        <v>271</v>
      </c>
      <c r="B23" s="216"/>
      <c r="C23" s="216"/>
      <c r="D23" s="216"/>
      <c r="E23" s="216"/>
      <c r="F23" s="216"/>
      <c r="G23" s="216"/>
      <c r="H23" s="216"/>
      <c r="I23" s="216"/>
      <c r="J23" s="216"/>
    </row>
    <row r="24" spans="1:12" s="108" customFormat="1" x14ac:dyDescent="0.25">
      <c r="A24" s="216" t="s">
        <v>235</v>
      </c>
      <c r="B24" s="216"/>
      <c r="C24" s="216"/>
      <c r="D24" s="216"/>
      <c r="E24" s="216"/>
      <c r="F24" s="216"/>
      <c r="G24" s="216"/>
      <c r="H24" s="216"/>
      <c r="I24" s="216"/>
      <c r="J24" s="216"/>
    </row>
    <row r="25" spans="1:12" s="108" customFormat="1" x14ac:dyDescent="0.25">
      <c r="A25" s="231" t="s">
        <v>236</v>
      </c>
      <c r="B25" s="231"/>
      <c r="C25" s="231"/>
      <c r="D25" s="231"/>
      <c r="E25" s="231"/>
      <c r="F25" s="231"/>
      <c r="G25" s="231"/>
      <c r="H25" s="231"/>
      <c r="I25" s="231"/>
      <c r="J25" s="231"/>
    </row>
    <row r="26" spans="1:12" x14ac:dyDescent="0.25">
      <c r="A26" s="231" t="s">
        <v>238</v>
      </c>
      <c r="B26" s="231"/>
      <c r="C26" s="231"/>
      <c r="D26" s="231"/>
      <c r="E26" s="231"/>
      <c r="F26" s="231"/>
      <c r="G26" s="231"/>
      <c r="H26" s="231"/>
      <c r="I26" s="231"/>
      <c r="J26" s="231"/>
    </row>
    <row r="27" spans="1:12" s="108" customFormat="1" x14ac:dyDescent="0.25">
      <c r="A27" s="231" t="s">
        <v>258</v>
      </c>
      <c r="B27" s="231"/>
      <c r="C27" s="231"/>
      <c r="D27" s="231"/>
      <c r="E27" s="231"/>
      <c r="F27" s="231"/>
      <c r="G27" s="231"/>
      <c r="H27" s="231"/>
      <c r="I27" s="231"/>
      <c r="J27" s="231"/>
    </row>
    <row r="28" spans="1:12" s="108" customFormat="1" x14ac:dyDescent="0.25">
      <c r="A28" s="231" t="s">
        <v>257</v>
      </c>
      <c r="B28" s="231"/>
      <c r="C28" s="231"/>
      <c r="D28" s="231"/>
      <c r="E28" s="231"/>
      <c r="F28" s="231"/>
      <c r="G28" s="231"/>
      <c r="H28" s="231"/>
      <c r="I28" s="231"/>
      <c r="J28" s="231"/>
    </row>
    <row r="29" spans="1:12" s="199" customFormat="1" x14ac:dyDescent="0.25">
      <c r="A29" s="190"/>
      <c r="B29" s="190"/>
      <c r="C29" s="190"/>
      <c r="D29" s="190"/>
      <c r="E29" s="190"/>
      <c r="F29" s="190"/>
      <c r="G29" s="190"/>
      <c r="H29" s="190"/>
      <c r="I29" s="190"/>
      <c r="J29" s="190"/>
    </row>
    <row r="30" spans="1:12" x14ac:dyDescent="0.25">
      <c r="B30" s="9" t="s">
        <v>259</v>
      </c>
      <c r="C30" s="9" t="s">
        <v>177</v>
      </c>
      <c r="D30" s="9" t="s">
        <v>52</v>
      </c>
      <c r="E30" s="225" t="s">
        <v>176</v>
      </c>
      <c r="F30" s="226"/>
      <c r="G30" s="221" t="s">
        <v>186</v>
      </c>
      <c r="H30" s="221"/>
      <c r="I30" s="221"/>
      <c r="J30" s="221"/>
    </row>
    <row r="31" spans="1:12" x14ac:dyDescent="0.25">
      <c r="B31" s="193" t="s">
        <v>260</v>
      </c>
      <c r="C31" s="10">
        <f>E31+D31</f>
        <v>466354.92</v>
      </c>
      <c r="D31" s="10"/>
      <c r="E31" s="227">
        <v>466354.92</v>
      </c>
      <c r="F31" s="228"/>
      <c r="G31" s="221">
        <f>E31/E41</f>
        <v>0.16012842497258625</v>
      </c>
      <c r="H31" s="221"/>
      <c r="I31" s="221"/>
      <c r="J31" s="221"/>
      <c r="L31" s="95"/>
    </row>
    <row r="32" spans="1:12" x14ac:dyDescent="0.25">
      <c r="B32" s="193" t="s">
        <v>261</v>
      </c>
      <c r="C32" s="10">
        <f t="shared" ref="C32:C40" si="4">E32+D32</f>
        <v>1753284.9200000002</v>
      </c>
      <c r="D32" s="10">
        <v>219395.8</v>
      </c>
      <c r="E32" s="227">
        <v>1533889.12</v>
      </c>
      <c r="F32" s="228"/>
      <c r="G32" s="221">
        <f>E32/E41</f>
        <v>0.52667879834566</v>
      </c>
      <c r="H32" s="221"/>
      <c r="I32" s="221"/>
      <c r="J32" s="221"/>
      <c r="L32" s="95"/>
    </row>
    <row r="33" spans="1:12" s="78" customFormat="1" x14ac:dyDescent="0.25">
      <c r="B33" s="193" t="s">
        <v>262</v>
      </c>
      <c r="C33" s="10">
        <f t="shared" si="4"/>
        <v>362893.16</v>
      </c>
      <c r="D33" s="10"/>
      <c r="E33" s="227">
        <v>362893.16</v>
      </c>
      <c r="F33" s="228"/>
      <c r="G33" s="221">
        <f>E33/E41</f>
        <v>0.12460361765696551</v>
      </c>
      <c r="H33" s="221"/>
      <c r="I33" s="221"/>
      <c r="J33" s="221"/>
      <c r="L33" s="95"/>
    </row>
    <row r="34" spans="1:12" x14ac:dyDescent="0.25">
      <c r="B34" s="193" t="s">
        <v>263</v>
      </c>
      <c r="C34" s="10">
        <f t="shared" si="4"/>
        <v>665823.46</v>
      </c>
      <c r="D34" s="10">
        <v>266878.84000000003</v>
      </c>
      <c r="E34" s="227">
        <v>398944.62</v>
      </c>
      <c r="F34" s="228"/>
      <c r="G34" s="221">
        <f>E34/E41</f>
        <v>0.13698230877865927</v>
      </c>
      <c r="H34" s="221"/>
      <c r="I34" s="221"/>
      <c r="J34" s="221"/>
      <c r="L34" s="95"/>
    </row>
    <row r="35" spans="1:12" s="199" customFormat="1" x14ac:dyDescent="0.25">
      <c r="B35" s="193" t="s">
        <v>264</v>
      </c>
      <c r="C35" s="10">
        <f t="shared" si="4"/>
        <v>26421.38</v>
      </c>
      <c r="D35" s="10"/>
      <c r="E35" s="222">
        <v>26421.38</v>
      </c>
      <c r="F35" s="223"/>
      <c r="G35" s="221">
        <f>E35/E41</f>
        <v>9.0720903405547681E-3</v>
      </c>
      <c r="H35" s="221"/>
      <c r="I35" s="221"/>
      <c r="J35" s="221"/>
      <c r="L35" s="95"/>
    </row>
    <row r="36" spans="1:12" s="199" customFormat="1" x14ac:dyDescent="0.25">
      <c r="B36" s="193" t="s">
        <v>265</v>
      </c>
      <c r="C36" s="10">
        <f t="shared" si="4"/>
        <v>107463.98</v>
      </c>
      <c r="D36" s="10">
        <v>3469.64</v>
      </c>
      <c r="E36" s="222">
        <v>103994.34</v>
      </c>
      <c r="F36" s="223"/>
      <c r="G36" s="221">
        <f>E36/E41</f>
        <v>3.5707674897615803E-2</v>
      </c>
      <c r="H36" s="221"/>
      <c r="I36" s="221"/>
      <c r="J36" s="221"/>
      <c r="L36" s="95"/>
    </row>
    <row r="37" spans="1:12" s="199" customFormat="1" x14ac:dyDescent="0.25">
      <c r="B37" s="193" t="s">
        <v>266</v>
      </c>
      <c r="C37" s="10">
        <f t="shared" si="4"/>
        <v>0</v>
      </c>
      <c r="D37" s="10"/>
      <c r="E37" s="222">
        <v>0</v>
      </c>
      <c r="F37" s="223"/>
      <c r="G37" s="221">
        <f>E37/E41</f>
        <v>0</v>
      </c>
      <c r="H37" s="221"/>
      <c r="I37" s="221"/>
      <c r="J37" s="221"/>
      <c r="L37" s="95"/>
    </row>
    <row r="38" spans="1:12" s="199" customFormat="1" x14ac:dyDescent="0.25">
      <c r="B38" s="193" t="s">
        <v>267</v>
      </c>
      <c r="C38" s="10">
        <f t="shared" si="4"/>
        <v>1943.8899999999999</v>
      </c>
      <c r="D38" s="10">
        <v>779.16</v>
      </c>
      <c r="E38" s="222">
        <v>1164.73</v>
      </c>
      <c r="F38" s="223"/>
      <c r="G38" s="221">
        <f>E38/E41</f>
        <v>3.9992368991908654E-4</v>
      </c>
      <c r="H38" s="221"/>
      <c r="I38" s="221"/>
      <c r="J38" s="221"/>
      <c r="L38" s="95"/>
    </row>
    <row r="39" spans="1:12" s="199" customFormat="1" x14ac:dyDescent="0.25">
      <c r="B39" s="193" t="s">
        <v>268</v>
      </c>
      <c r="C39" s="10">
        <f t="shared" si="4"/>
        <v>18718.34</v>
      </c>
      <c r="D39" s="10"/>
      <c r="E39" s="222">
        <v>18718.34</v>
      </c>
      <c r="F39" s="223"/>
      <c r="G39" s="221">
        <f>E39/E41</f>
        <v>6.4271613180394028E-3</v>
      </c>
      <c r="H39" s="221"/>
      <c r="I39" s="221"/>
      <c r="J39" s="221"/>
      <c r="L39" s="95"/>
    </row>
    <row r="40" spans="1:12" x14ac:dyDescent="0.25">
      <c r="B40" s="193" t="s">
        <v>269</v>
      </c>
      <c r="C40" s="10">
        <f t="shared" si="4"/>
        <v>0</v>
      </c>
      <c r="D40" s="10"/>
      <c r="E40" s="227">
        <v>0</v>
      </c>
      <c r="F40" s="228"/>
      <c r="G40" s="221">
        <f>E40/E41</f>
        <v>0</v>
      </c>
      <c r="H40" s="221"/>
      <c r="I40" s="221"/>
      <c r="J40" s="221"/>
      <c r="L40" s="95"/>
    </row>
    <row r="41" spans="1:12" x14ac:dyDescent="0.25">
      <c r="B41" s="9" t="s">
        <v>12</v>
      </c>
      <c r="C41" s="98">
        <f>SUM(C31:C40)</f>
        <v>3402904.0500000003</v>
      </c>
      <c r="D41" s="98">
        <f>SUM(D31:D40)</f>
        <v>490523.44</v>
      </c>
      <c r="E41" s="229">
        <f>SUM(E31:E40)</f>
        <v>2912380.61</v>
      </c>
      <c r="F41" s="230"/>
      <c r="G41" s="221">
        <f>SUM(G31:G40)</f>
        <v>1</v>
      </c>
      <c r="H41" s="221"/>
      <c r="I41" s="221"/>
      <c r="J41" s="221"/>
    </row>
    <row r="43" spans="1:12" x14ac:dyDescent="0.25">
      <c r="A43" s="224" t="s">
        <v>272</v>
      </c>
      <c r="B43" s="224"/>
      <c r="C43" s="224"/>
      <c r="D43" s="224"/>
      <c r="E43" s="224"/>
      <c r="F43" s="224"/>
      <c r="G43" s="224"/>
      <c r="H43" s="224"/>
      <c r="I43" s="224"/>
      <c r="J43" s="224"/>
    </row>
    <row r="44" spans="1:12" x14ac:dyDescent="0.25">
      <c r="A44" s="139"/>
      <c r="B44" s="216"/>
      <c r="C44" s="216"/>
      <c r="D44" s="216"/>
      <c r="E44" s="216"/>
      <c r="F44" s="216"/>
      <c r="G44" s="216"/>
      <c r="H44" s="216"/>
      <c r="I44" s="216"/>
      <c r="J44" s="216"/>
    </row>
    <row r="45" spans="1:12" x14ac:dyDescent="0.25">
      <c r="D45" s="94"/>
      <c r="G45" s="14"/>
      <c r="H45" s="14"/>
      <c r="I45" s="14"/>
    </row>
    <row r="46" spans="1:12" x14ac:dyDescent="0.25">
      <c r="D46" s="94"/>
      <c r="G46" s="14"/>
      <c r="H46" s="14"/>
      <c r="I46" s="14"/>
    </row>
    <row r="47" spans="1:12" x14ac:dyDescent="0.25">
      <c r="D47" s="94"/>
      <c r="G47" s="14"/>
      <c r="H47" s="14"/>
      <c r="I47" s="14"/>
    </row>
    <row r="48" spans="1:12" x14ac:dyDescent="0.25">
      <c r="G48" s="14"/>
      <c r="H48" s="14"/>
      <c r="I48" s="14"/>
    </row>
  </sheetData>
  <mergeCells count="39">
    <mergeCell ref="A1:J1"/>
    <mergeCell ref="A4:J4"/>
    <mergeCell ref="A21:J21"/>
    <mergeCell ref="A22:J22"/>
    <mergeCell ref="G30:J30"/>
    <mergeCell ref="A20:J20"/>
    <mergeCell ref="A24:J24"/>
    <mergeCell ref="A25:J25"/>
    <mergeCell ref="A26:J26"/>
    <mergeCell ref="A27:J27"/>
    <mergeCell ref="A28:J28"/>
    <mergeCell ref="F6:G6"/>
    <mergeCell ref="H6:I6"/>
    <mergeCell ref="A23:J23"/>
    <mergeCell ref="A43:J43"/>
    <mergeCell ref="B44:J44"/>
    <mergeCell ref="G41:J41"/>
    <mergeCell ref="E30:F30"/>
    <mergeCell ref="E31:F31"/>
    <mergeCell ref="E32:F32"/>
    <mergeCell ref="E33:F33"/>
    <mergeCell ref="E34:F34"/>
    <mergeCell ref="E40:F40"/>
    <mergeCell ref="E41:F41"/>
    <mergeCell ref="G31:J31"/>
    <mergeCell ref="G32:J32"/>
    <mergeCell ref="G33:J33"/>
    <mergeCell ref="G34:J34"/>
    <mergeCell ref="G40:J40"/>
    <mergeCell ref="E39:F39"/>
    <mergeCell ref="G39:J39"/>
    <mergeCell ref="G38:J38"/>
    <mergeCell ref="G35:J35"/>
    <mergeCell ref="E35:F35"/>
    <mergeCell ref="E36:F36"/>
    <mergeCell ref="E37:F37"/>
    <mergeCell ref="E38:F38"/>
    <mergeCell ref="G36:J36"/>
    <mergeCell ref="G37:J37"/>
  </mergeCells>
  <pageMargins left="0.7" right="0.7" top="0.75" bottom="0.75" header="0.3" footer="0.3"/>
  <pageSetup paperSize="9" scale="7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9"/>
  <sheetViews>
    <sheetView topLeftCell="A10" zoomScale="80" zoomScaleNormal="80" workbookViewId="0">
      <selection activeCell="O16" sqref="O16"/>
    </sheetView>
  </sheetViews>
  <sheetFormatPr defaultRowHeight="15" x14ac:dyDescent="0.25"/>
  <cols>
    <col min="1" max="1" width="35.5703125" customWidth="1"/>
    <col min="2" max="2" width="17.28515625" customWidth="1"/>
    <col min="3" max="3" width="17" customWidth="1"/>
    <col min="4" max="4" width="25" customWidth="1"/>
    <col min="5" max="5" width="0.85546875" customWidth="1"/>
  </cols>
  <sheetData>
    <row r="1" spans="1:4" ht="21" x14ac:dyDescent="0.35">
      <c r="A1" s="207" t="s">
        <v>13</v>
      </c>
      <c r="B1" s="207"/>
      <c r="C1" s="207"/>
      <c r="D1" s="207"/>
    </row>
    <row r="3" spans="1:4" ht="18.75" x14ac:dyDescent="0.3">
      <c r="A3" s="215" t="s">
        <v>280</v>
      </c>
      <c r="B3" s="215"/>
      <c r="C3" s="215"/>
      <c r="D3" s="215"/>
    </row>
    <row r="6" spans="1:4" ht="15.75" x14ac:dyDescent="0.25">
      <c r="A6" s="29" t="s">
        <v>78</v>
      </c>
      <c r="B6" s="29" t="s">
        <v>79</v>
      </c>
      <c r="C6" s="29" t="s">
        <v>79</v>
      </c>
      <c r="D6" s="29" t="s">
        <v>59</v>
      </c>
    </row>
    <row r="7" spans="1:4" x14ac:dyDescent="0.25">
      <c r="A7" s="9"/>
      <c r="B7" s="9" t="s">
        <v>219</v>
      </c>
      <c r="C7" s="9" t="s">
        <v>220</v>
      </c>
      <c r="D7" s="9" t="s">
        <v>112</v>
      </c>
    </row>
    <row r="8" spans="1:4" x14ac:dyDescent="0.25">
      <c r="A8" s="45" t="s">
        <v>81</v>
      </c>
      <c r="B8" s="16"/>
      <c r="C8" s="16"/>
      <c r="D8" s="30"/>
    </row>
    <row r="9" spans="1:4" x14ac:dyDescent="0.25">
      <c r="A9" s="48" t="s">
        <v>82</v>
      </c>
      <c r="B9" s="113">
        <v>3200744</v>
      </c>
      <c r="C9" s="113">
        <v>3403000</v>
      </c>
      <c r="D9" s="35">
        <f>C9/C18</f>
        <v>4.4212260424895025E-2</v>
      </c>
    </row>
    <row r="10" spans="1:4" x14ac:dyDescent="0.25">
      <c r="A10" s="48" t="s">
        <v>83</v>
      </c>
      <c r="B10" s="113">
        <v>21250400</v>
      </c>
      <c r="C10" s="113">
        <v>23295300</v>
      </c>
      <c r="D10" s="35">
        <f>C10/C18</f>
        <v>0.30265585373965825</v>
      </c>
    </row>
    <row r="11" spans="1:4" x14ac:dyDescent="0.25">
      <c r="A11" s="48" t="s">
        <v>84</v>
      </c>
      <c r="B11" s="113">
        <v>406500</v>
      </c>
      <c r="C11" s="113">
        <v>398500</v>
      </c>
      <c r="D11" s="35">
        <f>C11/C18</f>
        <v>5.1773687273936721E-3</v>
      </c>
    </row>
    <row r="12" spans="1:4" x14ac:dyDescent="0.25">
      <c r="A12" s="48" t="s">
        <v>85</v>
      </c>
      <c r="B12" s="113">
        <v>810000</v>
      </c>
      <c r="C12" s="113">
        <v>660000</v>
      </c>
      <c r="D12" s="35">
        <f>C12/C18</f>
        <v>8.5748139525215154E-3</v>
      </c>
    </row>
    <row r="13" spans="1:4" s="78" customFormat="1" x14ac:dyDescent="0.25">
      <c r="A13" s="92" t="s">
        <v>173</v>
      </c>
      <c r="B13" s="113">
        <v>600000</v>
      </c>
      <c r="C13" s="113">
        <v>860000</v>
      </c>
      <c r="D13" s="35">
        <f>C13/C18</f>
        <v>1.1173242422982579E-2</v>
      </c>
    </row>
    <row r="14" spans="1:4" x14ac:dyDescent="0.25">
      <c r="A14" s="48" t="s">
        <v>86</v>
      </c>
      <c r="B14" s="113">
        <v>4022000</v>
      </c>
      <c r="C14" s="113">
        <v>4012500</v>
      </c>
      <c r="D14" s="35">
        <f>C14/C18</f>
        <v>5.2130971188625121E-2</v>
      </c>
    </row>
    <row r="15" spans="1:4" x14ac:dyDescent="0.25">
      <c r="A15" s="48" t="s">
        <v>87</v>
      </c>
      <c r="B15" s="113">
        <v>220000</v>
      </c>
      <c r="C15" s="113">
        <v>700000</v>
      </c>
      <c r="D15" s="35">
        <f>C15/C18</f>
        <v>9.0944996466137285E-3</v>
      </c>
    </row>
    <row r="16" spans="1:4" x14ac:dyDescent="0.25">
      <c r="A16" s="48" t="s">
        <v>88</v>
      </c>
      <c r="B16" s="113">
        <v>58839590</v>
      </c>
      <c r="C16" s="113">
        <v>39893000</v>
      </c>
      <c r="D16" s="35">
        <f>C16/C18</f>
        <v>0.51829553486051638</v>
      </c>
    </row>
    <row r="17" spans="1:13" x14ac:dyDescent="0.25">
      <c r="A17" s="48" t="s">
        <v>89</v>
      </c>
      <c r="B17" s="32">
        <v>4094800</v>
      </c>
      <c r="C17" s="32">
        <v>3747300</v>
      </c>
      <c r="D17" s="49">
        <f>C17/C18</f>
        <v>4.8685455036793744E-2</v>
      </c>
    </row>
    <row r="18" spans="1:13" x14ac:dyDescent="0.25">
      <c r="A18" s="46" t="s">
        <v>90</v>
      </c>
      <c r="B18" s="141">
        <f>SUM(B9:B17)</f>
        <v>93444034</v>
      </c>
      <c r="C18" s="31">
        <f>SUM(C9:C17)</f>
        <v>76969600</v>
      </c>
      <c r="D18" s="35">
        <f>SUM(D9:D17)</f>
        <v>1</v>
      </c>
    </row>
    <row r="19" spans="1:13" x14ac:dyDescent="0.25">
      <c r="A19" s="48" t="s">
        <v>109</v>
      </c>
      <c r="B19" s="32">
        <v>3255000</v>
      </c>
      <c r="C19" s="32">
        <v>3791000</v>
      </c>
      <c r="D19" s="19"/>
    </row>
    <row r="20" spans="1:13" x14ac:dyDescent="0.25">
      <c r="A20" s="46" t="s">
        <v>91</v>
      </c>
      <c r="B20" s="141">
        <f>B18-B19</f>
        <v>90189034</v>
      </c>
      <c r="C20" s="31">
        <f>C18-C19</f>
        <v>73178600</v>
      </c>
      <c r="D20" s="35"/>
    </row>
    <row r="21" spans="1:13" x14ac:dyDescent="0.25">
      <c r="A21" s="48" t="s">
        <v>92</v>
      </c>
      <c r="B21" s="101">
        <v>0</v>
      </c>
      <c r="C21" s="16"/>
      <c r="D21" s="13"/>
    </row>
    <row r="22" spans="1:13" ht="15.75" thickBot="1" x14ac:dyDescent="0.3">
      <c r="A22" s="46" t="s">
        <v>93</v>
      </c>
      <c r="B22" s="39">
        <f>B20+B21</f>
        <v>90189034</v>
      </c>
      <c r="C22" s="39">
        <f>C20</f>
        <v>73178600</v>
      </c>
      <c r="D22" s="40"/>
      <c r="F22" s="126"/>
      <c r="G22" s="126"/>
      <c r="H22" s="126"/>
      <c r="I22" s="126"/>
      <c r="J22" s="126"/>
      <c r="K22" s="126"/>
      <c r="L22" s="126"/>
      <c r="M22" s="126"/>
    </row>
    <row r="23" spans="1:13" x14ac:dyDescent="0.25">
      <c r="A23" s="48"/>
      <c r="B23" s="16"/>
      <c r="C23" s="16"/>
      <c r="D23" s="30"/>
    </row>
    <row r="24" spans="1:13" x14ac:dyDescent="0.25">
      <c r="A24" s="45" t="s">
        <v>94</v>
      </c>
      <c r="B24" s="16"/>
      <c r="C24" s="16"/>
      <c r="D24" s="30"/>
    </row>
    <row r="25" spans="1:13" x14ac:dyDescent="0.25">
      <c r="A25" s="48" t="s">
        <v>95</v>
      </c>
      <c r="B25" s="113">
        <v>13726441</v>
      </c>
      <c r="C25" s="113">
        <v>15647984</v>
      </c>
      <c r="D25" s="35">
        <f>C25/C34</f>
        <v>0.21383932112286969</v>
      </c>
    </row>
    <row r="26" spans="1:13" x14ac:dyDescent="0.25">
      <c r="A26" s="48" t="s">
        <v>96</v>
      </c>
      <c r="B26" s="113">
        <v>2582000</v>
      </c>
      <c r="C26" s="113">
        <v>2750000</v>
      </c>
      <c r="D26" s="35">
        <f>C26/C34</f>
        <v>3.7580440591445621E-2</v>
      </c>
    </row>
    <row r="27" spans="1:13" x14ac:dyDescent="0.25">
      <c r="A27" s="48" t="s">
        <v>108</v>
      </c>
      <c r="B27" s="113">
        <v>2250000</v>
      </c>
      <c r="C27" s="113">
        <v>2600000</v>
      </c>
      <c r="D27" s="35">
        <f>C27/C34</f>
        <v>3.5530598377366766E-2</v>
      </c>
    </row>
    <row r="28" spans="1:13" x14ac:dyDescent="0.25">
      <c r="A28" s="48" t="s">
        <v>102</v>
      </c>
      <c r="B28" s="113">
        <v>1895000</v>
      </c>
      <c r="C28" s="113">
        <v>2080000</v>
      </c>
      <c r="D28" s="35">
        <f>C28/C34</f>
        <v>2.8424478701893414E-2</v>
      </c>
    </row>
    <row r="29" spans="1:13" x14ac:dyDescent="0.25">
      <c r="A29" s="48" t="s">
        <v>97</v>
      </c>
      <c r="B29" s="113">
        <v>1511500</v>
      </c>
      <c r="C29" s="113">
        <v>1512000</v>
      </c>
      <c r="D29" s="35">
        <f>C29/C34</f>
        <v>2.0662409517914829E-2</v>
      </c>
    </row>
    <row r="30" spans="1:13" x14ac:dyDescent="0.25">
      <c r="A30" s="48" t="s">
        <v>98</v>
      </c>
      <c r="B30" s="113">
        <v>9050000</v>
      </c>
      <c r="C30" s="113">
        <v>9555000</v>
      </c>
      <c r="D30" s="35">
        <f>C30/C34</f>
        <v>0.13057494903682287</v>
      </c>
    </row>
    <row r="31" spans="1:13" x14ac:dyDescent="0.25">
      <c r="A31" s="48" t="s">
        <v>99</v>
      </c>
      <c r="B31" s="113">
        <v>540000</v>
      </c>
      <c r="C31" s="113">
        <v>370000</v>
      </c>
      <c r="D31" s="35">
        <f>C31/C34</f>
        <v>5.0562774613945012E-3</v>
      </c>
    </row>
    <row r="32" spans="1:13" x14ac:dyDescent="0.25">
      <c r="A32" s="48" t="s">
        <v>100</v>
      </c>
      <c r="B32" s="113">
        <v>33548238</v>
      </c>
      <c r="C32" s="113">
        <v>19867980</v>
      </c>
      <c r="D32" s="35">
        <f>C32/C34</f>
        <v>0.27150816074982898</v>
      </c>
    </row>
    <row r="33" spans="1:4" s="108" customFormat="1" x14ac:dyDescent="0.25">
      <c r="A33" s="125" t="s">
        <v>213</v>
      </c>
      <c r="B33" s="113">
        <v>25082812</v>
      </c>
      <c r="C33" s="113">
        <v>18793400</v>
      </c>
      <c r="D33" s="49">
        <f>C33/C34</f>
        <v>0.25682336444046333</v>
      </c>
    </row>
    <row r="34" spans="1:4" x14ac:dyDescent="0.25">
      <c r="A34" s="46" t="s">
        <v>101</v>
      </c>
      <c r="B34" s="142">
        <f>SUM(B25:B33)</f>
        <v>90185991</v>
      </c>
      <c r="C34" s="33">
        <f>SUM(C25:C33)</f>
        <v>73176364</v>
      </c>
      <c r="D34" s="35">
        <f>SUM(D25:D33)</f>
        <v>1</v>
      </c>
    </row>
    <row r="35" spans="1:4" x14ac:dyDescent="0.25">
      <c r="A35" s="48" t="s">
        <v>103</v>
      </c>
      <c r="B35" s="140">
        <v>0</v>
      </c>
      <c r="C35" s="41"/>
      <c r="D35" s="50"/>
    </row>
    <row r="36" spans="1:4" x14ac:dyDescent="0.25">
      <c r="A36" s="46" t="s">
        <v>104</v>
      </c>
      <c r="B36" s="37">
        <f>B34+B35</f>
        <v>90185991</v>
      </c>
      <c r="C36" s="37">
        <f>C34</f>
        <v>73176364</v>
      </c>
      <c r="D36" s="38">
        <f>SUM(D34:D35)</f>
        <v>1</v>
      </c>
    </row>
    <row r="37" spans="1:4" x14ac:dyDescent="0.25">
      <c r="A37" s="46" t="s">
        <v>105</v>
      </c>
      <c r="B37" s="141">
        <f>B22-B36</f>
        <v>3043</v>
      </c>
      <c r="C37" s="31">
        <f>C22-C36</f>
        <v>2236</v>
      </c>
      <c r="D37" s="13"/>
    </row>
    <row r="38" spans="1:4" x14ac:dyDescent="0.25">
      <c r="A38" s="48" t="s">
        <v>106</v>
      </c>
      <c r="B38" s="101">
        <v>0</v>
      </c>
      <c r="C38" s="16"/>
      <c r="D38" s="13"/>
    </row>
    <row r="39" spans="1:4" ht="15.75" thickBot="1" x14ac:dyDescent="0.3">
      <c r="A39" s="47" t="s">
        <v>107</v>
      </c>
      <c r="B39" s="34">
        <f>B37-B38</f>
        <v>3043</v>
      </c>
      <c r="C39" s="34">
        <f>C37</f>
        <v>2236</v>
      </c>
      <c r="D39" s="36"/>
    </row>
    <row r="40" spans="1:4" ht="15.75" thickTop="1" x14ac:dyDescent="0.25">
      <c r="C40" s="93"/>
    </row>
    <row r="42" spans="1:4" s="78" customFormat="1" x14ac:dyDescent="0.25"/>
    <row r="43" spans="1:4" s="78" customFormat="1" x14ac:dyDescent="0.25"/>
    <row r="44" spans="1:4" s="78" customFormat="1" x14ac:dyDescent="0.25"/>
    <row r="45" spans="1:4" s="78" customFormat="1" x14ac:dyDescent="0.25"/>
    <row r="46" spans="1:4" s="78" customFormat="1" x14ac:dyDescent="0.25"/>
    <row r="47" spans="1:4" s="78" customFormat="1" x14ac:dyDescent="0.25"/>
    <row r="48" spans="1:4" s="78" customFormat="1" ht="121.5" customHeight="1" x14ac:dyDescent="0.25"/>
    <row r="49" spans="1:3" s="78" customFormat="1" x14ac:dyDescent="0.25"/>
    <row r="50" spans="1:3" s="78" customFormat="1" x14ac:dyDescent="0.25"/>
    <row r="51" spans="1:3" x14ac:dyDescent="0.25">
      <c r="A51" s="92"/>
      <c r="B51" s="92" t="s">
        <v>82</v>
      </c>
      <c r="C51" s="113">
        <v>3403000</v>
      </c>
    </row>
    <row r="52" spans="1:3" x14ac:dyDescent="0.25">
      <c r="A52" s="92"/>
      <c r="B52" s="92" t="s">
        <v>83</v>
      </c>
      <c r="C52" s="113">
        <v>23695300</v>
      </c>
    </row>
    <row r="53" spans="1:3" x14ac:dyDescent="0.25">
      <c r="A53" s="92"/>
      <c r="B53" s="92" t="s">
        <v>84</v>
      </c>
      <c r="C53" s="113">
        <v>398500</v>
      </c>
    </row>
    <row r="54" spans="1:3" x14ac:dyDescent="0.25">
      <c r="A54" s="92"/>
      <c r="B54" s="92" t="s">
        <v>85</v>
      </c>
      <c r="C54" s="113">
        <v>560000</v>
      </c>
    </row>
    <row r="55" spans="1:3" x14ac:dyDescent="0.25">
      <c r="A55" s="92"/>
      <c r="B55" s="92" t="s">
        <v>173</v>
      </c>
      <c r="C55" s="113">
        <v>800000</v>
      </c>
    </row>
    <row r="56" spans="1:3" x14ac:dyDescent="0.25">
      <c r="A56" s="92"/>
      <c r="B56" s="92" t="s">
        <v>86</v>
      </c>
      <c r="C56" s="113">
        <v>4012500</v>
      </c>
    </row>
    <row r="57" spans="1:3" x14ac:dyDescent="0.25">
      <c r="A57" s="92"/>
      <c r="B57" s="92" t="s">
        <v>175</v>
      </c>
      <c r="C57" s="113">
        <v>700000</v>
      </c>
    </row>
    <row r="58" spans="1:3" x14ac:dyDescent="0.25">
      <c r="A58" s="92"/>
      <c r="B58" s="92" t="s">
        <v>88</v>
      </c>
      <c r="C58" s="113">
        <v>39893000</v>
      </c>
    </row>
    <row r="59" spans="1:3" x14ac:dyDescent="0.25">
      <c r="A59" s="92"/>
      <c r="B59" s="92" t="s">
        <v>89</v>
      </c>
      <c r="C59" s="32">
        <v>3647300</v>
      </c>
    </row>
    <row r="92" ht="94.5" customHeight="1" x14ac:dyDescent="0.25"/>
    <row r="100" spans="2:3" x14ac:dyDescent="0.25">
      <c r="B100" s="92" t="s">
        <v>95</v>
      </c>
      <c r="C100" s="113">
        <v>15647984</v>
      </c>
    </row>
    <row r="101" spans="2:3" x14ac:dyDescent="0.25">
      <c r="B101" s="92" t="s">
        <v>96</v>
      </c>
      <c r="C101" s="113">
        <v>2750000</v>
      </c>
    </row>
    <row r="102" spans="2:3" x14ac:dyDescent="0.25">
      <c r="B102" s="92" t="s">
        <v>108</v>
      </c>
      <c r="C102" s="113">
        <v>2600000</v>
      </c>
    </row>
    <row r="103" spans="2:3" x14ac:dyDescent="0.25">
      <c r="B103" s="92" t="s">
        <v>102</v>
      </c>
      <c r="C103" s="113">
        <v>2080000</v>
      </c>
    </row>
    <row r="104" spans="2:3" x14ac:dyDescent="0.25">
      <c r="B104" s="92" t="s">
        <v>97</v>
      </c>
      <c r="C104" s="113">
        <v>1512000</v>
      </c>
    </row>
    <row r="105" spans="2:3" x14ac:dyDescent="0.25">
      <c r="B105" s="92" t="s">
        <v>98</v>
      </c>
      <c r="C105" s="113">
        <v>9955000</v>
      </c>
    </row>
    <row r="106" spans="2:3" s="108" customFormat="1" x14ac:dyDescent="0.25">
      <c r="B106" s="188" t="s">
        <v>213</v>
      </c>
      <c r="C106" s="113">
        <v>19143400</v>
      </c>
    </row>
    <row r="107" spans="2:3" x14ac:dyDescent="0.25">
      <c r="B107" s="92" t="s">
        <v>99</v>
      </c>
      <c r="C107" s="113">
        <v>370000</v>
      </c>
    </row>
    <row r="108" spans="2:3" x14ac:dyDescent="0.25">
      <c r="B108" s="92" t="s">
        <v>100</v>
      </c>
      <c r="C108" s="113">
        <v>19257980</v>
      </c>
    </row>
    <row r="109" spans="2:3" x14ac:dyDescent="0.25">
      <c r="B109" s="188"/>
      <c r="C109" s="113"/>
    </row>
  </sheetData>
  <mergeCells count="2">
    <mergeCell ref="A1:D1"/>
    <mergeCell ref="A3:D3"/>
  </mergeCells>
  <pageMargins left="0.7" right="0.7" top="0.75" bottom="0.75" header="0.3" footer="0.3"/>
  <pageSetup paperSize="9" scale="91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tabSelected="1" topLeftCell="A15" zoomScaleNormal="100" workbookViewId="0">
      <selection activeCell="I32" sqref="I32"/>
    </sheetView>
  </sheetViews>
  <sheetFormatPr defaultRowHeight="15" x14ac:dyDescent="0.25"/>
  <cols>
    <col min="1" max="1" width="34.42578125" customWidth="1"/>
    <col min="2" max="2" width="17.85546875" customWidth="1"/>
    <col min="3" max="3" width="16.28515625" customWidth="1"/>
    <col min="4" max="4" width="21.42578125" customWidth="1"/>
  </cols>
  <sheetData>
    <row r="1" spans="1:4" s="2" customFormat="1" ht="21" x14ac:dyDescent="0.35">
      <c r="A1" s="207" t="s">
        <v>13</v>
      </c>
      <c r="B1" s="207"/>
      <c r="C1" s="207"/>
      <c r="D1" s="207"/>
    </row>
    <row r="2" spans="1:4" x14ac:dyDescent="0.25">
      <c r="A2" s="207"/>
      <c r="B2" s="207"/>
      <c r="C2" s="207"/>
      <c r="D2" s="207"/>
    </row>
    <row r="3" spans="1:4" s="3" customFormat="1" ht="18.75" x14ac:dyDescent="0.3">
      <c r="A3" s="215" t="s">
        <v>249</v>
      </c>
      <c r="B3" s="215"/>
      <c r="C3" s="215"/>
      <c r="D3" s="215"/>
    </row>
    <row r="6" spans="1:4" s="4" customFormat="1" ht="15.75" x14ac:dyDescent="0.25">
      <c r="A6" s="29" t="s">
        <v>78</v>
      </c>
      <c r="B6" s="29" t="s">
        <v>286</v>
      </c>
      <c r="C6" s="29" t="s">
        <v>79</v>
      </c>
      <c r="D6" s="29" t="s">
        <v>59</v>
      </c>
    </row>
    <row r="7" spans="1:4" x14ac:dyDescent="0.25">
      <c r="A7" s="9"/>
      <c r="B7" s="9" t="s">
        <v>223</v>
      </c>
      <c r="C7" s="9" t="s">
        <v>250</v>
      </c>
      <c r="D7" s="9" t="s">
        <v>80</v>
      </c>
    </row>
    <row r="8" spans="1:4" x14ac:dyDescent="0.25">
      <c r="A8" s="45" t="s">
        <v>81</v>
      </c>
      <c r="B8" s="16"/>
      <c r="C8" s="16"/>
      <c r="D8" s="30"/>
    </row>
    <row r="9" spans="1:4" x14ac:dyDescent="0.25">
      <c r="A9" s="48" t="s">
        <v>82</v>
      </c>
      <c r="B9" s="113">
        <v>3200744</v>
      </c>
      <c r="C9" s="113">
        <v>3403000</v>
      </c>
      <c r="D9" s="13">
        <f>(C9-B9)/B9</f>
        <v>6.3190308253331107E-2</v>
      </c>
    </row>
    <row r="10" spans="1:4" x14ac:dyDescent="0.25">
      <c r="A10" s="48" t="s">
        <v>83</v>
      </c>
      <c r="B10" s="113">
        <v>21250400</v>
      </c>
      <c r="C10" s="113">
        <v>23295300</v>
      </c>
      <c r="D10" s="82">
        <f t="shared" ref="D10:D17" si="0">(C10-B10)/B10</f>
        <v>9.6228776870082439E-2</v>
      </c>
    </row>
    <row r="11" spans="1:4" x14ac:dyDescent="0.25">
      <c r="A11" s="48" t="s">
        <v>84</v>
      </c>
      <c r="B11" s="113">
        <v>406500</v>
      </c>
      <c r="C11" s="113">
        <v>398500</v>
      </c>
      <c r="D11" s="82">
        <f t="shared" si="0"/>
        <v>-1.968019680196802E-2</v>
      </c>
    </row>
    <row r="12" spans="1:4" x14ac:dyDescent="0.25">
      <c r="A12" s="48" t="s">
        <v>85</v>
      </c>
      <c r="B12" s="113">
        <v>810000</v>
      </c>
      <c r="C12" s="113">
        <v>660000</v>
      </c>
      <c r="D12" s="82">
        <f t="shared" si="0"/>
        <v>-0.18518518518518517</v>
      </c>
    </row>
    <row r="13" spans="1:4" s="78" customFormat="1" x14ac:dyDescent="0.25">
      <c r="A13" s="92" t="s">
        <v>174</v>
      </c>
      <c r="B13" s="113">
        <v>600000</v>
      </c>
      <c r="C13" s="113">
        <v>860000</v>
      </c>
      <c r="D13" s="82">
        <f t="shared" si="0"/>
        <v>0.43333333333333335</v>
      </c>
    </row>
    <row r="14" spans="1:4" x14ac:dyDescent="0.25">
      <c r="A14" s="48" t="s">
        <v>86</v>
      </c>
      <c r="B14" s="113">
        <v>4022000</v>
      </c>
      <c r="C14" s="113">
        <v>4012500</v>
      </c>
      <c r="D14" s="82">
        <f t="shared" si="0"/>
        <v>-2.3620089507707608E-3</v>
      </c>
    </row>
    <row r="15" spans="1:4" x14ac:dyDescent="0.25">
      <c r="A15" s="48" t="s">
        <v>87</v>
      </c>
      <c r="B15" s="113">
        <v>220000</v>
      </c>
      <c r="C15" s="113">
        <v>700000</v>
      </c>
      <c r="D15" s="82">
        <f t="shared" si="0"/>
        <v>2.1818181818181817</v>
      </c>
    </row>
    <row r="16" spans="1:4" x14ac:dyDescent="0.25">
      <c r="A16" s="48" t="s">
        <v>88</v>
      </c>
      <c r="B16" s="113">
        <v>58839590</v>
      </c>
      <c r="C16" s="113">
        <v>39893000</v>
      </c>
      <c r="D16" s="82">
        <f t="shared" si="0"/>
        <v>-0.32200411321696837</v>
      </c>
    </row>
    <row r="17" spans="1:12" x14ac:dyDescent="0.25">
      <c r="A17" s="48" t="s">
        <v>89</v>
      </c>
      <c r="B17" s="32">
        <v>4094800</v>
      </c>
      <c r="C17" s="32">
        <v>3747300</v>
      </c>
      <c r="D17" s="19">
        <f t="shared" si="0"/>
        <v>-8.4863729608283672E-2</v>
      </c>
    </row>
    <row r="18" spans="1:12" x14ac:dyDescent="0.25">
      <c r="A18" s="46" t="s">
        <v>90</v>
      </c>
      <c r="B18" s="141">
        <f>SUM(B9:B17)</f>
        <v>93444034</v>
      </c>
      <c r="C18" s="31">
        <f>SUM(C9:C17)</f>
        <v>76969600</v>
      </c>
      <c r="D18" s="35">
        <f>SUM(D9:D17)</f>
        <v>2.1604753665117529</v>
      </c>
    </row>
    <row r="19" spans="1:12" x14ac:dyDescent="0.25">
      <c r="A19" s="48" t="s">
        <v>109</v>
      </c>
      <c r="B19" s="32">
        <v>3255000</v>
      </c>
      <c r="C19" s="32">
        <v>3791000</v>
      </c>
      <c r="D19" s="19">
        <f t="shared" ref="D19:D22" si="1">(C19-B19)/B19</f>
        <v>0.16466973886328726</v>
      </c>
    </row>
    <row r="20" spans="1:12" x14ac:dyDescent="0.25">
      <c r="A20" s="46" t="s">
        <v>91</v>
      </c>
      <c r="B20" s="141">
        <f>B18-B19</f>
        <v>90189034</v>
      </c>
      <c r="C20" s="31">
        <f>C18-C19</f>
        <v>73178600</v>
      </c>
      <c r="D20" s="35">
        <f t="shared" si="1"/>
        <v>-0.1886086727572667</v>
      </c>
    </row>
    <row r="21" spans="1:12" x14ac:dyDescent="0.25">
      <c r="A21" s="48" t="s">
        <v>92</v>
      </c>
      <c r="B21" s="101">
        <v>0</v>
      </c>
      <c r="C21" s="16"/>
      <c r="D21" s="13"/>
    </row>
    <row r="22" spans="1:12" ht="15.75" thickBot="1" x14ac:dyDescent="0.3">
      <c r="A22" s="46" t="s">
        <v>93</v>
      </c>
      <c r="B22" s="39">
        <f>B20+B21</f>
        <v>90189034</v>
      </c>
      <c r="C22" s="39">
        <f>C20</f>
        <v>73178600</v>
      </c>
      <c r="D22" s="40">
        <f t="shared" si="1"/>
        <v>-0.1886086727572667</v>
      </c>
      <c r="E22" s="126"/>
      <c r="F22" s="126"/>
      <c r="G22" s="126"/>
      <c r="H22" s="126"/>
      <c r="I22" s="126"/>
      <c r="J22" s="126"/>
      <c r="K22" s="126"/>
      <c r="L22" s="126"/>
    </row>
    <row r="23" spans="1:12" x14ac:dyDescent="0.25">
      <c r="A23" s="48"/>
      <c r="B23" s="16"/>
      <c r="C23" s="16"/>
      <c r="D23" s="30"/>
    </row>
    <row r="24" spans="1:12" x14ac:dyDescent="0.25">
      <c r="A24" s="45" t="s">
        <v>94</v>
      </c>
      <c r="B24" s="16"/>
      <c r="C24" s="16"/>
      <c r="D24" s="30"/>
    </row>
    <row r="25" spans="1:12" x14ac:dyDescent="0.25">
      <c r="A25" s="48" t="s">
        <v>95</v>
      </c>
      <c r="B25" s="113">
        <v>13726441</v>
      </c>
      <c r="C25" s="113">
        <v>15647984</v>
      </c>
      <c r="D25" s="13">
        <f t="shared" ref="D25:D37" si="2">(C25-B25)/B25</f>
        <v>0.13998843545825171</v>
      </c>
    </row>
    <row r="26" spans="1:12" x14ac:dyDescent="0.25">
      <c r="A26" s="48" t="s">
        <v>96</v>
      </c>
      <c r="B26" s="113">
        <v>2582000</v>
      </c>
      <c r="C26" s="113">
        <v>2750000</v>
      </c>
      <c r="D26" s="13">
        <f t="shared" si="2"/>
        <v>6.5065840433772268E-2</v>
      </c>
    </row>
    <row r="27" spans="1:12" x14ac:dyDescent="0.25">
      <c r="A27" s="48" t="s">
        <v>108</v>
      </c>
      <c r="B27" s="113">
        <v>2250000</v>
      </c>
      <c r="C27" s="113">
        <v>2600000</v>
      </c>
      <c r="D27" s="82">
        <f t="shared" si="2"/>
        <v>0.15555555555555556</v>
      </c>
    </row>
    <row r="28" spans="1:12" x14ac:dyDescent="0.25">
      <c r="A28" s="48" t="s">
        <v>102</v>
      </c>
      <c r="B28" s="113">
        <v>1895000</v>
      </c>
      <c r="C28" s="113">
        <v>2080000</v>
      </c>
      <c r="D28" s="13">
        <f t="shared" si="2"/>
        <v>9.7625329815303433E-2</v>
      </c>
    </row>
    <row r="29" spans="1:12" x14ac:dyDescent="0.25">
      <c r="A29" s="48" t="s">
        <v>97</v>
      </c>
      <c r="B29" s="113">
        <v>1511500</v>
      </c>
      <c r="C29" s="113">
        <v>1512000</v>
      </c>
      <c r="D29" s="13">
        <f t="shared" si="2"/>
        <v>3.3079722130334107E-4</v>
      </c>
    </row>
    <row r="30" spans="1:12" x14ac:dyDescent="0.25">
      <c r="A30" s="48" t="s">
        <v>98</v>
      </c>
      <c r="B30" s="113">
        <v>9050000</v>
      </c>
      <c r="C30" s="113">
        <v>9555000</v>
      </c>
      <c r="D30" s="13">
        <f t="shared" si="2"/>
        <v>5.5801104972375691E-2</v>
      </c>
    </row>
    <row r="31" spans="1:12" x14ac:dyDescent="0.25">
      <c r="A31" s="48" t="s">
        <v>99</v>
      </c>
      <c r="B31" s="113">
        <v>540000</v>
      </c>
      <c r="C31" s="113">
        <v>370000</v>
      </c>
      <c r="D31" s="13">
        <f t="shared" si="2"/>
        <v>-0.31481481481481483</v>
      </c>
    </row>
    <row r="32" spans="1:12" s="108" customFormat="1" x14ac:dyDescent="0.25">
      <c r="A32" s="125" t="s">
        <v>213</v>
      </c>
      <c r="B32" s="113">
        <v>33548238</v>
      </c>
      <c r="C32" s="113">
        <v>19867980</v>
      </c>
      <c r="D32" s="82">
        <f t="shared" si="2"/>
        <v>-0.40777873341664023</v>
      </c>
    </row>
    <row r="33" spans="1:4" x14ac:dyDescent="0.25">
      <c r="A33" s="48" t="s">
        <v>100</v>
      </c>
      <c r="B33" s="113">
        <v>25082812</v>
      </c>
      <c r="C33" s="113">
        <v>18793400</v>
      </c>
      <c r="D33" s="19">
        <f t="shared" si="2"/>
        <v>-0.25074588925675478</v>
      </c>
    </row>
    <row r="34" spans="1:4" x14ac:dyDescent="0.25">
      <c r="A34" s="46" t="s">
        <v>101</v>
      </c>
      <c r="B34" s="142">
        <f>SUM(B25:B33)</f>
        <v>90185991</v>
      </c>
      <c r="C34" s="33">
        <f>SUM(C25:C33)</f>
        <v>73176364</v>
      </c>
      <c r="D34" s="35">
        <f t="shared" si="2"/>
        <v>-0.18860608849993121</v>
      </c>
    </row>
    <row r="35" spans="1:4" x14ac:dyDescent="0.25">
      <c r="A35" s="48" t="s">
        <v>103</v>
      </c>
      <c r="B35" s="140">
        <v>0</v>
      </c>
      <c r="C35" s="41"/>
      <c r="D35" s="42"/>
    </row>
    <row r="36" spans="1:4" x14ac:dyDescent="0.25">
      <c r="A36" s="46" t="s">
        <v>104</v>
      </c>
      <c r="B36" s="37">
        <f>B34+B35</f>
        <v>90185991</v>
      </c>
      <c r="C36" s="37">
        <f>C34</f>
        <v>73176364</v>
      </c>
      <c r="D36" s="38">
        <f t="shared" si="2"/>
        <v>-0.18860608849993121</v>
      </c>
    </row>
    <row r="37" spans="1:4" x14ac:dyDescent="0.25">
      <c r="A37" s="46" t="s">
        <v>105</v>
      </c>
      <c r="B37" s="37">
        <f>B22-B36</f>
        <v>3043</v>
      </c>
      <c r="C37" s="37">
        <f>C22-C36</f>
        <v>2236</v>
      </c>
      <c r="D37" s="38">
        <f t="shared" si="2"/>
        <v>-0.26519881695695036</v>
      </c>
    </row>
    <row r="38" spans="1:4" x14ac:dyDescent="0.25">
      <c r="A38" s="28"/>
      <c r="B38" s="16"/>
      <c r="C38" s="16"/>
      <c r="D38" s="30"/>
    </row>
    <row r="39" spans="1:4" x14ac:dyDescent="0.25">
      <c r="A39" s="28"/>
      <c r="B39" s="16"/>
      <c r="C39" s="16"/>
      <c r="D39" s="30"/>
    </row>
    <row r="40" spans="1:4" x14ac:dyDescent="0.25">
      <c r="A40" s="28"/>
      <c r="B40" s="16"/>
      <c r="C40" s="16"/>
      <c r="D40" s="30"/>
    </row>
    <row r="41" spans="1:4" x14ac:dyDescent="0.25">
      <c r="A41" s="28"/>
      <c r="B41" s="16"/>
      <c r="C41" s="16"/>
      <c r="D41" s="30"/>
    </row>
    <row r="42" spans="1:4" x14ac:dyDescent="0.25">
      <c r="A42" s="28"/>
      <c r="B42" s="16"/>
      <c r="C42" s="16"/>
      <c r="D42" s="30"/>
    </row>
    <row r="43" spans="1:4" x14ac:dyDescent="0.25">
      <c r="A43" s="28"/>
      <c r="B43" s="16"/>
      <c r="C43" s="16"/>
      <c r="D43" s="30"/>
    </row>
    <row r="44" spans="1:4" x14ac:dyDescent="0.25">
      <c r="A44" s="28"/>
      <c r="B44" s="16"/>
      <c r="C44" s="16"/>
      <c r="D44" s="30"/>
    </row>
    <row r="45" spans="1:4" x14ac:dyDescent="0.25">
      <c r="A45" s="28"/>
      <c r="B45" s="16"/>
      <c r="C45" s="16"/>
      <c r="D45" s="30"/>
    </row>
    <row r="46" spans="1:4" x14ac:dyDescent="0.25">
      <c r="A46" s="28"/>
      <c r="B46" s="16"/>
      <c r="C46" s="16"/>
      <c r="D46" s="30"/>
    </row>
    <row r="47" spans="1:4" x14ac:dyDescent="0.25">
      <c r="A47" s="28"/>
      <c r="B47" s="16"/>
      <c r="C47" s="16"/>
      <c r="D47" s="30"/>
    </row>
    <row r="48" spans="1:4" x14ac:dyDescent="0.25">
      <c r="A48" s="28"/>
      <c r="B48" s="16"/>
      <c r="C48" s="16"/>
      <c r="D48" s="30"/>
    </row>
    <row r="49" spans="1:4" x14ac:dyDescent="0.25">
      <c r="A49" s="28"/>
      <c r="B49" s="16"/>
      <c r="C49" s="16"/>
      <c r="D49" s="30"/>
    </row>
    <row r="50" spans="1:4" x14ac:dyDescent="0.25">
      <c r="A50" s="28"/>
      <c r="B50" s="16"/>
      <c r="C50" s="16"/>
      <c r="D50" s="30"/>
    </row>
    <row r="51" spans="1:4" x14ac:dyDescent="0.25">
      <c r="A51" s="28"/>
      <c r="B51" s="16"/>
      <c r="C51" s="16"/>
      <c r="D51" s="30"/>
    </row>
    <row r="52" spans="1:4" x14ac:dyDescent="0.25">
      <c r="A52" s="28"/>
      <c r="B52" s="16"/>
      <c r="C52" s="16"/>
      <c r="D52" s="30"/>
    </row>
    <row r="53" spans="1:4" x14ac:dyDescent="0.25">
      <c r="A53" s="28"/>
      <c r="B53" s="16"/>
      <c r="C53" s="16"/>
      <c r="D53" s="30"/>
    </row>
  </sheetData>
  <mergeCells count="2">
    <mergeCell ref="A3:D3"/>
    <mergeCell ref="A1:D2"/>
  </mergeCells>
  <pageMargins left="0.7" right="0.7" top="0.75" bottom="0.75" header="0.3" footer="0.3"/>
  <pageSetup paperSize="9" scale="97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workbookViewId="0">
      <selection activeCell="K7" sqref="K7"/>
    </sheetView>
  </sheetViews>
  <sheetFormatPr defaultRowHeight="15" x14ac:dyDescent="0.25"/>
  <cols>
    <col min="1" max="1" width="6.7109375" customWidth="1"/>
    <col min="2" max="2" width="26.42578125" customWidth="1"/>
    <col min="3" max="3" width="26" customWidth="1"/>
  </cols>
  <sheetData>
    <row r="1" spans="1:4" s="2" customFormat="1" ht="21" x14ac:dyDescent="0.35">
      <c r="A1" s="207" t="s">
        <v>13</v>
      </c>
      <c r="B1" s="207"/>
      <c r="C1" s="207"/>
      <c r="D1" s="207"/>
    </row>
    <row r="4" spans="1:4" s="3" customFormat="1" ht="18.75" x14ac:dyDescent="0.3">
      <c r="A4" s="215" t="s">
        <v>251</v>
      </c>
      <c r="B4" s="215"/>
      <c r="C4" s="215"/>
      <c r="D4" s="215"/>
    </row>
    <row r="7" spans="1:4" s="4" customFormat="1" ht="15.75" x14ac:dyDescent="0.25">
      <c r="B7" s="29" t="s">
        <v>69</v>
      </c>
      <c r="C7" s="29" t="s">
        <v>70</v>
      </c>
    </row>
    <row r="8" spans="1:4" s="4" customFormat="1" ht="15.75" x14ac:dyDescent="0.25">
      <c r="B8" s="27" t="s">
        <v>71</v>
      </c>
      <c r="C8" s="175">
        <v>730608</v>
      </c>
    </row>
    <row r="9" spans="1:4" s="4" customFormat="1" ht="15.75" x14ac:dyDescent="0.25">
      <c r="B9" s="27" t="s">
        <v>72</v>
      </c>
      <c r="C9" s="175">
        <v>588648</v>
      </c>
    </row>
    <row r="10" spans="1:4" s="4" customFormat="1" ht="15.75" x14ac:dyDescent="0.25">
      <c r="B10" s="27" t="s">
        <v>73</v>
      </c>
      <c r="C10" s="175">
        <v>334584</v>
      </c>
    </row>
    <row r="11" spans="1:4" s="4" customFormat="1" ht="15.75" x14ac:dyDescent="0.25">
      <c r="B11" s="27" t="s">
        <v>74</v>
      </c>
      <c r="C11" s="175">
        <v>234768</v>
      </c>
    </row>
    <row r="12" spans="1:4" s="4" customFormat="1" ht="15.75" x14ac:dyDescent="0.25">
      <c r="B12" s="27" t="s">
        <v>75</v>
      </c>
      <c r="C12" s="175">
        <v>234768</v>
      </c>
    </row>
    <row r="13" spans="1:4" s="4" customFormat="1" ht="15.75" x14ac:dyDescent="0.25">
      <c r="B13" s="27" t="s">
        <v>76</v>
      </c>
      <c r="C13" s="175">
        <v>234768</v>
      </c>
    </row>
    <row r="14" spans="1:4" s="4" customFormat="1" ht="15.75" x14ac:dyDescent="0.25">
      <c r="B14" s="27" t="s">
        <v>77</v>
      </c>
      <c r="C14" s="175">
        <v>234768</v>
      </c>
    </row>
    <row r="15" spans="1:4" x14ac:dyDescent="0.25">
      <c r="B15" s="9" t="s">
        <v>122</v>
      </c>
      <c r="C15" s="43">
        <f>SUM(C8:C14)</f>
        <v>2592912</v>
      </c>
    </row>
    <row r="16" spans="1:4" x14ac:dyDescent="0.25">
      <c r="B16" s="5" t="s">
        <v>178</v>
      </c>
      <c r="C16" s="184">
        <v>155580</v>
      </c>
    </row>
    <row r="17" spans="2:3" x14ac:dyDescent="0.25">
      <c r="B17" s="9" t="s">
        <v>12</v>
      </c>
      <c r="C17" s="43">
        <f>SUM(C15:C16)</f>
        <v>2748492</v>
      </c>
    </row>
    <row r="18" spans="2:3" x14ac:dyDescent="0.25">
      <c r="B18" s="26"/>
      <c r="C18" s="26"/>
    </row>
    <row r="19" spans="2:3" x14ac:dyDescent="0.25">
      <c r="B19" s="26"/>
      <c r="C19" s="26"/>
    </row>
    <row r="20" spans="2:3" x14ac:dyDescent="0.25">
      <c r="B20" s="26"/>
      <c r="C20" s="26"/>
    </row>
    <row r="21" spans="2:3" x14ac:dyDescent="0.25">
      <c r="B21" s="26"/>
      <c r="C21" s="26"/>
    </row>
    <row r="22" spans="2:3" x14ac:dyDescent="0.25">
      <c r="B22" s="26"/>
      <c r="C22" s="26"/>
    </row>
  </sheetData>
  <mergeCells count="2">
    <mergeCell ref="A1:D1"/>
    <mergeCell ref="A4:D4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0"/>
  <sheetViews>
    <sheetView topLeftCell="A82" zoomScaleNormal="100" workbookViewId="0">
      <selection activeCell="J70" sqref="J70"/>
    </sheetView>
  </sheetViews>
  <sheetFormatPr defaultRowHeight="15" x14ac:dyDescent="0.25"/>
  <cols>
    <col min="1" max="1" width="5" customWidth="1"/>
    <col min="2" max="2" width="27.7109375" customWidth="1"/>
    <col min="3" max="3" width="17.85546875" customWidth="1"/>
    <col min="4" max="4" width="18.28515625" customWidth="1"/>
    <col min="5" max="5" width="17.5703125" customWidth="1"/>
    <col min="6" max="6" width="18" customWidth="1"/>
  </cols>
  <sheetData>
    <row r="1" spans="1:6" s="2" customFormat="1" ht="21" x14ac:dyDescent="0.35">
      <c r="A1" s="207" t="s">
        <v>13</v>
      </c>
      <c r="B1" s="207"/>
      <c r="C1" s="207"/>
      <c r="D1" s="207"/>
      <c r="E1" s="207"/>
      <c r="F1" s="207"/>
    </row>
    <row r="3" spans="1:6" s="3" customFormat="1" ht="18.75" x14ac:dyDescent="0.3">
      <c r="A3" s="214" t="s">
        <v>252</v>
      </c>
      <c r="B3" s="214"/>
      <c r="C3" s="214"/>
      <c r="D3" s="214"/>
      <c r="E3" s="214"/>
      <c r="F3" s="214"/>
    </row>
    <row r="6" spans="1:6" x14ac:dyDescent="0.25">
      <c r="B6" s="7" t="s">
        <v>15</v>
      </c>
      <c r="C6" s="7" t="s">
        <v>16</v>
      </c>
      <c r="D6" s="7" t="s">
        <v>17</v>
      </c>
      <c r="E6" s="7" t="s">
        <v>18</v>
      </c>
      <c r="F6" s="7" t="s">
        <v>19</v>
      </c>
    </row>
    <row r="7" spans="1:6" x14ac:dyDescent="0.25">
      <c r="B7" s="5" t="s">
        <v>276</v>
      </c>
      <c r="C7" s="184"/>
      <c r="D7" s="6"/>
      <c r="E7" s="6"/>
      <c r="F7" s="6"/>
    </row>
    <row r="8" spans="1:6" x14ac:dyDescent="0.25">
      <c r="B8" s="5"/>
      <c r="C8" s="184"/>
      <c r="D8" s="6"/>
      <c r="E8" s="6"/>
      <c r="F8" s="6"/>
    </row>
    <row r="9" spans="1:6" x14ac:dyDescent="0.25">
      <c r="B9" s="5"/>
      <c r="C9" s="184"/>
      <c r="D9" s="6"/>
      <c r="E9" s="6"/>
      <c r="F9" s="6"/>
    </row>
    <row r="10" spans="1:6" x14ac:dyDescent="0.25">
      <c r="B10" s="5"/>
      <c r="C10" s="184"/>
      <c r="D10" s="6"/>
      <c r="E10" s="6"/>
      <c r="F10" s="6"/>
    </row>
    <row r="11" spans="1:6" x14ac:dyDescent="0.25">
      <c r="B11" s="5"/>
      <c r="C11" s="184"/>
      <c r="D11" s="6"/>
      <c r="E11" s="6"/>
      <c r="F11" s="6"/>
    </row>
    <row r="12" spans="1:6" x14ac:dyDescent="0.25">
      <c r="B12" s="5"/>
      <c r="C12" s="186"/>
      <c r="D12" s="6"/>
      <c r="E12" s="6"/>
      <c r="F12" s="6"/>
    </row>
    <row r="13" spans="1:6" x14ac:dyDescent="0.25">
      <c r="B13" s="25"/>
      <c r="C13" s="184"/>
      <c r="D13" s="6"/>
      <c r="E13" s="6"/>
      <c r="F13" s="6"/>
    </row>
    <row r="14" spans="1:6" x14ac:dyDescent="0.25">
      <c r="B14" s="5"/>
      <c r="C14" s="186"/>
      <c r="D14" s="6"/>
      <c r="E14" s="6"/>
      <c r="F14" s="6"/>
    </row>
    <row r="15" spans="1:6" x14ac:dyDescent="0.25">
      <c r="B15" s="5"/>
      <c r="C15" s="184"/>
      <c r="D15" s="6"/>
      <c r="E15" s="6"/>
      <c r="F15" s="6"/>
    </row>
    <row r="16" spans="1:6" x14ac:dyDescent="0.25">
      <c r="B16" s="5"/>
      <c r="C16" s="186"/>
      <c r="D16" s="6"/>
      <c r="E16" s="6"/>
      <c r="F16" s="6"/>
    </row>
    <row r="17" spans="2:6" x14ac:dyDescent="0.25">
      <c r="B17" s="5"/>
      <c r="C17" s="187"/>
      <c r="D17" s="6"/>
      <c r="E17" s="6"/>
      <c r="F17" s="6"/>
    </row>
    <row r="18" spans="2:6" x14ac:dyDescent="0.25">
      <c r="B18" s="5"/>
      <c r="C18" s="184"/>
      <c r="D18" s="6"/>
      <c r="E18" s="6"/>
      <c r="F18" s="6"/>
    </row>
    <row r="19" spans="2:6" x14ac:dyDescent="0.25">
      <c r="B19" s="5"/>
      <c r="C19" s="187"/>
      <c r="D19" s="6"/>
      <c r="E19" s="6"/>
      <c r="F19" s="6"/>
    </row>
    <row r="20" spans="2:6" x14ac:dyDescent="0.25">
      <c r="B20" s="5"/>
      <c r="C20" s="184"/>
      <c r="D20" s="6"/>
      <c r="E20" s="6"/>
      <c r="F20" s="6"/>
    </row>
    <row r="21" spans="2:6" x14ac:dyDescent="0.25">
      <c r="B21" s="5"/>
      <c r="C21" s="184"/>
      <c r="D21" s="6"/>
      <c r="E21" s="6"/>
      <c r="F21" s="6"/>
    </row>
    <row r="22" spans="2:6" x14ac:dyDescent="0.25">
      <c r="B22" s="5"/>
      <c r="C22" s="84"/>
      <c r="D22" s="6"/>
      <c r="E22" s="6"/>
      <c r="F22" s="6"/>
    </row>
    <row r="23" spans="2:6" x14ac:dyDescent="0.25">
      <c r="B23" s="5"/>
      <c r="C23" s="84"/>
      <c r="D23" s="6"/>
      <c r="E23" s="6"/>
      <c r="F23" s="6"/>
    </row>
    <row r="24" spans="2:6" x14ac:dyDescent="0.25">
      <c r="B24" s="5"/>
      <c r="C24" s="84"/>
      <c r="D24" s="6"/>
      <c r="E24" s="6"/>
      <c r="F24" s="6"/>
    </row>
    <row r="25" spans="2:6" x14ac:dyDescent="0.25">
      <c r="B25" s="5"/>
      <c r="C25" s="84"/>
      <c r="D25" s="6"/>
      <c r="E25" s="6"/>
      <c r="F25" s="6"/>
    </row>
    <row r="26" spans="2:6" x14ac:dyDescent="0.25">
      <c r="B26" s="5"/>
      <c r="C26" s="6"/>
      <c r="D26" s="6"/>
      <c r="E26" s="6"/>
      <c r="F26" s="6"/>
    </row>
    <row r="27" spans="2:6" x14ac:dyDescent="0.25">
      <c r="B27" s="5"/>
      <c r="C27" s="6"/>
      <c r="D27" s="6"/>
      <c r="E27" s="6"/>
      <c r="F27" s="6"/>
    </row>
    <row r="28" spans="2:6" x14ac:dyDescent="0.25">
      <c r="B28" s="5"/>
      <c r="C28" s="6"/>
      <c r="D28" s="6"/>
      <c r="E28" s="6"/>
      <c r="F28" s="6"/>
    </row>
    <row r="29" spans="2:6" x14ac:dyDescent="0.25">
      <c r="B29" s="5"/>
      <c r="C29" s="6"/>
      <c r="D29" s="6"/>
      <c r="E29" s="6"/>
      <c r="F29" s="6"/>
    </row>
    <row r="30" spans="2:6" x14ac:dyDescent="0.25">
      <c r="B30" s="5"/>
      <c r="C30" s="6"/>
      <c r="D30" s="6"/>
      <c r="E30" s="6"/>
      <c r="F30" s="6"/>
    </row>
    <row r="31" spans="2:6" x14ac:dyDescent="0.25">
      <c r="B31" s="5"/>
      <c r="C31" s="6"/>
      <c r="D31" s="6"/>
      <c r="E31" s="6"/>
      <c r="F31" s="6"/>
    </row>
    <row r="32" spans="2:6" x14ac:dyDescent="0.25">
      <c r="B32" s="5"/>
      <c r="C32" s="6"/>
      <c r="D32" s="6"/>
      <c r="E32" s="6"/>
      <c r="F32" s="6"/>
    </row>
    <row r="33" spans="2:6" x14ac:dyDescent="0.25">
      <c r="B33" s="5"/>
      <c r="C33" s="6"/>
      <c r="D33" s="6"/>
      <c r="E33" s="6"/>
      <c r="F33" s="6"/>
    </row>
    <row r="34" spans="2:6" x14ac:dyDescent="0.25">
      <c r="B34" s="5"/>
      <c r="C34" s="6"/>
      <c r="D34" s="6"/>
      <c r="E34" s="6"/>
      <c r="F34" s="6"/>
    </row>
    <row r="35" spans="2:6" x14ac:dyDescent="0.25">
      <c r="B35" s="5"/>
      <c r="C35" s="6"/>
      <c r="D35" s="6"/>
      <c r="E35" s="6"/>
      <c r="F35" s="6"/>
    </row>
    <row r="36" spans="2:6" x14ac:dyDescent="0.25">
      <c r="B36" s="5"/>
      <c r="C36" s="6"/>
      <c r="D36" s="6"/>
      <c r="E36" s="6"/>
      <c r="F36" s="6"/>
    </row>
    <row r="37" spans="2:6" x14ac:dyDescent="0.25">
      <c r="B37" s="5"/>
      <c r="C37" s="6"/>
      <c r="D37" s="6"/>
      <c r="E37" s="6"/>
      <c r="F37" s="6"/>
    </row>
    <row r="38" spans="2:6" x14ac:dyDescent="0.25">
      <c r="B38" s="5"/>
      <c r="C38" s="6"/>
      <c r="D38" s="6"/>
      <c r="E38" s="6"/>
      <c r="F38" s="6"/>
    </row>
    <row r="39" spans="2:6" x14ac:dyDescent="0.25">
      <c r="B39" s="5"/>
      <c r="C39" s="6"/>
      <c r="D39" s="6"/>
      <c r="E39" s="6"/>
      <c r="F39" s="6"/>
    </row>
    <row r="40" spans="2:6" x14ac:dyDescent="0.25">
      <c r="B40" s="5"/>
      <c r="C40" s="6"/>
      <c r="D40" s="6"/>
      <c r="E40" s="6"/>
      <c r="F40" s="6"/>
    </row>
    <row r="41" spans="2:6" x14ac:dyDescent="0.25">
      <c r="B41" s="5"/>
      <c r="C41" s="6"/>
      <c r="D41" s="6"/>
      <c r="E41" s="6"/>
      <c r="F41" s="6"/>
    </row>
    <row r="42" spans="2:6" x14ac:dyDescent="0.25">
      <c r="B42" s="5"/>
      <c r="C42" s="6"/>
      <c r="D42" s="6"/>
      <c r="E42" s="6"/>
      <c r="F42" s="6"/>
    </row>
    <row r="43" spans="2:6" x14ac:dyDescent="0.25">
      <c r="B43" s="5"/>
      <c r="C43" s="6"/>
      <c r="D43" s="6"/>
      <c r="E43" s="6"/>
      <c r="F43" s="6"/>
    </row>
    <row r="44" spans="2:6" x14ac:dyDescent="0.25">
      <c r="B44" s="5"/>
      <c r="C44" s="6"/>
      <c r="D44" s="6"/>
      <c r="E44" s="6"/>
      <c r="F44" s="6"/>
    </row>
    <row r="45" spans="2:6" x14ac:dyDescent="0.25">
      <c r="B45" s="5"/>
      <c r="C45" s="6"/>
      <c r="D45" s="6"/>
      <c r="E45" s="6"/>
      <c r="F45" s="6"/>
    </row>
    <row r="46" spans="2:6" x14ac:dyDescent="0.25">
      <c r="B46" s="5"/>
      <c r="C46" s="6"/>
      <c r="D46" s="6"/>
      <c r="E46" s="6"/>
      <c r="F46" s="6"/>
    </row>
    <row r="47" spans="2:6" x14ac:dyDescent="0.25">
      <c r="B47" s="5"/>
      <c r="C47" s="6"/>
      <c r="D47" s="6"/>
      <c r="E47" s="6"/>
      <c r="F47" s="6"/>
    </row>
    <row r="48" spans="2:6" x14ac:dyDescent="0.25">
      <c r="B48" s="5"/>
      <c r="C48" s="6"/>
      <c r="D48" s="6"/>
      <c r="E48" s="6"/>
      <c r="F48" s="6"/>
    </row>
    <row r="49" spans="1:6" x14ac:dyDescent="0.25">
      <c r="B49" s="5"/>
      <c r="C49" s="6"/>
      <c r="D49" s="6"/>
      <c r="E49" s="6"/>
      <c r="F49" s="6"/>
    </row>
    <row r="50" spans="1:6" x14ac:dyDescent="0.25">
      <c r="B50" s="5"/>
      <c r="C50" s="6"/>
      <c r="D50" s="6"/>
      <c r="E50" s="6"/>
      <c r="F50" s="6"/>
    </row>
    <row r="51" spans="1:6" x14ac:dyDescent="0.25">
      <c r="B51" s="5"/>
      <c r="C51" s="6"/>
      <c r="D51" s="6"/>
      <c r="E51" s="6"/>
      <c r="F51" s="6"/>
    </row>
    <row r="52" spans="1:6" x14ac:dyDescent="0.25">
      <c r="B52" s="7"/>
      <c r="C52" s="11">
        <f>SUM(C7:C51)</f>
        <v>0</v>
      </c>
      <c r="D52" s="8"/>
      <c r="E52" s="8"/>
      <c r="F52" s="8"/>
    </row>
    <row r="55" spans="1:6" ht="21" x14ac:dyDescent="0.35">
      <c r="A55" s="207" t="s">
        <v>13</v>
      </c>
      <c r="B55" s="207"/>
      <c r="C55" s="207"/>
      <c r="D55" s="207"/>
      <c r="E55" s="207"/>
      <c r="F55" s="207"/>
    </row>
    <row r="57" spans="1:6" ht="18.75" x14ac:dyDescent="0.3">
      <c r="A57" s="214" t="s">
        <v>253</v>
      </c>
      <c r="B57" s="214"/>
      <c r="C57" s="214"/>
      <c r="D57" s="214"/>
      <c r="E57" s="214"/>
      <c r="F57" s="214"/>
    </row>
    <row r="60" spans="1:6" x14ac:dyDescent="0.25">
      <c r="B60" s="7" t="s">
        <v>15</v>
      </c>
      <c r="C60" s="7" t="s">
        <v>16</v>
      </c>
      <c r="D60" s="7" t="s">
        <v>17</v>
      </c>
      <c r="E60" s="7" t="s">
        <v>18</v>
      </c>
      <c r="F60" s="7" t="s">
        <v>19</v>
      </c>
    </row>
    <row r="61" spans="1:6" x14ac:dyDescent="0.25">
      <c r="B61" s="25" t="s">
        <v>277</v>
      </c>
      <c r="C61" s="184">
        <v>580000</v>
      </c>
      <c r="D61" s="6"/>
      <c r="E61" s="6"/>
      <c r="F61" s="6"/>
    </row>
    <row r="62" spans="1:6" x14ac:dyDescent="0.25">
      <c r="B62" s="25"/>
      <c r="C62" s="186"/>
      <c r="D62" s="6"/>
      <c r="E62" s="6"/>
      <c r="F62" s="6"/>
    </row>
    <row r="63" spans="1:6" x14ac:dyDescent="0.25">
      <c r="B63" s="25" t="s">
        <v>179</v>
      </c>
      <c r="C63" s="184">
        <v>400000</v>
      </c>
      <c r="D63" s="6"/>
      <c r="E63" s="6"/>
      <c r="F63" s="6"/>
    </row>
    <row r="64" spans="1:6" x14ac:dyDescent="0.25">
      <c r="B64" s="25"/>
      <c r="C64" s="186"/>
      <c r="D64" s="6"/>
      <c r="E64" s="6"/>
      <c r="F64" s="6"/>
    </row>
    <row r="65" spans="1:6" x14ac:dyDescent="0.25">
      <c r="B65" s="25" t="s">
        <v>226</v>
      </c>
      <c r="C65" s="184">
        <v>140000</v>
      </c>
      <c r="D65" s="6"/>
      <c r="E65" s="6"/>
      <c r="F65" s="6"/>
    </row>
    <row r="66" spans="1:6" x14ac:dyDescent="0.25">
      <c r="B66" s="25"/>
      <c r="C66" s="186"/>
      <c r="D66" s="6"/>
      <c r="E66" s="6"/>
      <c r="F66" s="6"/>
    </row>
    <row r="67" spans="1:6" s="108" customFormat="1" x14ac:dyDescent="0.25">
      <c r="B67" s="25" t="s">
        <v>227</v>
      </c>
      <c r="C67" s="187">
        <v>125000</v>
      </c>
      <c r="D67" s="6"/>
      <c r="E67" s="6"/>
      <c r="F67" s="6"/>
    </row>
    <row r="68" spans="1:6" s="108" customFormat="1" x14ac:dyDescent="0.25">
      <c r="B68" s="25"/>
      <c r="C68" s="186"/>
      <c r="D68" s="6"/>
      <c r="E68" s="6"/>
      <c r="F68" s="6"/>
    </row>
    <row r="69" spans="1:6" x14ac:dyDescent="0.25">
      <c r="B69" s="25" t="s">
        <v>110</v>
      </c>
      <c r="C69" s="184">
        <v>0</v>
      </c>
      <c r="D69" s="6"/>
      <c r="E69" s="6"/>
      <c r="F69" s="6"/>
    </row>
    <row r="70" spans="1:6" x14ac:dyDescent="0.25">
      <c r="B70" s="25"/>
      <c r="C70" s="184"/>
      <c r="D70" s="6"/>
      <c r="E70" s="6"/>
      <c r="F70" s="6"/>
    </row>
    <row r="71" spans="1:6" x14ac:dyDescent="0.25">
      <c r="B71" s="25" t="s">
        <v>111</v>
      </c>
      <c r="C71" s="187">
        <v>0</v>
      </c>
      <c r="D71" s="6"/>
      <c r="E71" s="6"/>
      <c r="F71" s="6"/>
    </row>
    <row r="72" spans="1:6" x14ac:dyDescent="0.25">
      <c r="B72" s="5"/>
      <c r="C72" s="184"/>
      <c r="D72" s="6"/>
      <c r="E72" s="6"/>
      <c r="F72" s="6"/>
    </row>
    <row r="73" spans="1:6" x14ac:dyDescent="0.25">
      <c r="A73" s="44"/>
      <c r="B73" s="5" t="s">
        <v>224</v>
      </c>
      <c r="C73" s="184">
        <v>50000</v>
      </c>
      <c r="D73" s="6"/>
      <c r="E73" s="6"/>
      <c r="F73" s="6"/>
    </row>
    <row r="74" spans="1:6" x14ac:dyDescent="0.25">
      <c r="B74" s="5"/>
      <c r="C74" s="186"/>
      <c r="D74" s="6"/>
      <c r="E74" s="6"/>
      <c r="F74" s="6"/>
    </row>
    <row r="75" spans="1:6" x14ac:dyDescent="0.25">
      <c r="B75" s="5" t="s">
        <v>225</v>
      </c>
      <c r="C75" s="187">
        <v>80000</v>
      </c>
      <c r="D75" s="6"/>
      <c r="E75" s="6"/>
      <c r="F75" s="6"/>
    </row>
    <row r="76" spans="1:6" x14ac:dyDescent="0.25">
      <c r="B76" s="5"/>
      <c r="C76" s="186"/>
      <c r="D76" s="6"/>
      <c r="E76" s="6"/>
      <c r="F76" s="6"/>
    </row>
    <row r="77" spans="1:6" x14ac:dyDescent="0.25">
      <c r="B77" s="5" t="s">
        <v>228</v>
      </c>
      <c r="C77" s="187">
        <v>250000</v>
      </c>
      <c r="D77" s="6"/>
      <c r="E77" s="6"/>
      <c r="F77" s="6"/>
    </row>
    <row r="78" spans="1:6" x14ac:dyDescent="0.25">
      <c r="B78" s="5"/>
      <c r="C78" s="6"/>
      <c r="D78" s="6"/>
      <c r="E78" s="6"/>
      <c r="F78" s="6"/>
    </row>
    <row r="79" spans="1:6" x14ac:dyDescent="0.25">
      <c r="B79" s="5"/>
      <c r="C79" s="6"/>
      <c r="D79" s="6"/>
      <c r="E79" s="6"/>
      <c r="F79" s="6"/>
    </row>
    <row r="80" spans="1:6" x14ac:dyDescent="0.25">
      <c r="B80" s="5"/>
      <c r="C80" s="6"/>
      <c r="D80" s="6"/>
      <c r="E80" s="6"/>
      <c r="F80" s="6"/>
    </row>
    <row r="81" spans="2:6" x14ac:dyDescent="0.25">
      <c r="B81" s="5"/>
      <c r="C81" s="6"/>
      <c r="D81" s="6"/>
      <c r="E81" s="6"/>
      <c r="F81" s="6"/>
    </row>
    <row r="82" spans="2:6" x14ac:dyDescent="0.25">
      <c r="B82" s="5"/>
      <c r="C82" s="6"/>
      <c r="D82" s="6"/>
      <c r="E82" s="6"/>
      <c r="F82" s="6"/>
    </row>
    <row r="83" spans="2:6" x14ac:dyDescent="0.25">
      <c r="B83" s="5"/>
      <c r="C83" s="6"/>
      <c r="D83" s="6"/>
      <c r="E83" s="6"/>
      <c r="F83" s="6"/>
    </row>
    <row r="84" spans="2:6" x14ac:dyDescent="0.25">
      <c r="B84" s="5"/>
      <c r="C84" s="6"/>
      <c r="D84" s="6"/>
      <c r="E84" s="6"/>
      <c r="F84" s="6"/>
    </row>
    <row r="85" spans="2:6" x14ac:dyDescent="0.25">
      <c r="B85" s="5"/>
      <c r="C85" s="6"/>
      <c r="D85" s="6"/>
      <c r="E85" s="6"/>
      <c r="F85" s="6"/>
    </row>
    <row r="86" spans="2:6" x14ac:dyDescent="0.25">
      <c r="B86" s="5"/>
      <c r="C86" s="6"/>
      <c r="D86" s="6"/>
      <c r="E86" s="6"/>
      <c r="F86" s="6"/>
    </row>
    <row r="87" spans="2:6" x14ac:dyDescent="0.25">
      <c r="B87" s="5"/>
      <c r="C87" s="6"/>
      <c r="D87" s="6"/>
      <c r="E87" s="6"/>
      <c r="F87" s="6"/>
    </row>
    <row r="88" spans="2:6" x14ac:dyDescent="0.25">
      <c r="B88" s="5"/>
      <c r="C88" s="6"/>
      <c r="D88" s="6"/>
      <c r="E88" s="6"/>
      <c r="F88" s="6"/>
    </row>
    <row r="89" spans="2:6" x14ac:dyDescent="0.25">
      <c r="B89" s="5"/>
      <c r="C89" s="6"/>
      <c r="D89" s="6"/>
      <c r="E89" s="6"/>
      <c r="F89" s="6"/>
    </row>
    <row r="90" spans="2:6" x14ac:dyDescent="0.25">
      <c r="B90" s="5"/>
      <c r="C90" s="6"/>
      <c r="D90" s="6"/>
      <c r="E90" s="6"/>
      <c r="F90" s="6"/>
    </row>
    <row r="91" spans="2:6" x14ac:dyDescent="0.25">
      <c r="B91" s="5"/>
      <c r="C91" s="6"/>
      <c r="D91" s="6"/>
      <c r="E91" s="6"/>
      <c r="F91" s="6"/>
    </row>
    <row r="92" spans="2:6" x14ac:dyDescent="0.25">
      <c r="B92" s="5"/>
      <c r="C92" s="6"/>
      <c r="D92" s="6"/>
      <c r="E92" s="6"/>
      <c r="F92" s="6"/>
    </row>
    <row r="93" spans="2:6" x14ac:dyDescent="0.25">
      <c r="B93" s="5"/>
      <c r="C93" s="6"/>
      <c r="D93" s="6"/>
      <c r="E93" s="6"/>
      <c r="F93" s="6"/>
    </row>
    <row r="94" spans="2:6" x14ac:dyDescent="0.25">
      <c r="B94" s="5"/>
      <c r="C94" s="6"/>
      <c r="D94" s="6"/>
      <c r="E94" s="6"/>
      <c r="F94" s="6"/>
    </row>
    <row r="95" spans="2:6" x14ac:dyDescent="0.25">
      <c r="B95" s="5"/>
      <c r="C95" s="6"/>
      <c r="D95" s="6"/>
      <c r="E95" s="6"/>
      <c r="F95" s="6"/>
    </row>
    <row r="96" spans="2:6" x14ac:dyDescent="0.25">
      <c r="B96" s="5"/>
      <c r="C96" s="6"/>
      <c r="D96" s="6"/>
      <c r="E96" s="6"/>
      <c r="F96" s="6"/>
    </row>
    <row r="97" spans="2:6" x14ac:dyDescent="0.25">
      <c r="B97" s="5"/>
      <c r="C97" s="6"/>
      <c r="D97" s="6"/>
      <c r="E97" s="6"/>
      <c r="F97" s="6"/>
    </row>
    <row r="98" spans="2:6" x14ac:dyDescent="0.25">
      <c r="B98" s="5"/>
      <c r="C98" s="6"/>
      <c r="D98" s="6"/>
      <c r="E98" s="6"/>
      <c r="F98" s="6"/>
    </row>
    <row r="99" spans="2:6" x14ac:dyDescent="0.25">
      <c r="B99" s="5"/>
      <c r="C99" s="6"/>
      <c r="D99" s="6"/>
      <c r="E99" s="6"/>
      <c r="F99" s="6"/>
    </row>
    <row r="100" spans="2:6" x14ac:dyDescent="0.25">
      <c r="B100" s="5"/>
      <c r="C100" s="6"/>
      <c r="D100" s="6"/>
      <c r="E100" s="6"/>
      <c r="F100" s="6"/>
    </row>
    <row r="101" spans="2:6" x14ac:dyDescent="0.25">
      <c r="B101" s="5"/>
      <c r="C101" s="6"/>
      <c r="D101" s="6"/>
      <c r="E101" s="6"/>
      <c r="F101" s="6"/>
    </row>
    <row r="102" spans="2:6" x14ac:dyDescent="0.25">
      <c r="B102" s="5"/>
      <c r="C102" s="6"/>
      <c r="D102" s="6"/>
      <c r="E102" s="6"/>
      <c r="F102" s="6"/>
    </row>
    <row r="103" spans="2:6" x14ac:dyDescent="0.25">
      <c r="B103" s="5"/>
      <c r="C103" s="6"/>
      <c r="D103" s="6"/>
      <c r="E103" s="6"/>
      <c r="F103" s="6"/>
    </row>
    <row r="104" spans="2:6" x14ac:dyDescent="0.25">
      <c r="B104" s="5"/>
      <c r="C104" s="6"/>
      <c r="D104" s="6"/>
      <c r="E104" s="6"/>
      <c r="F104" s="6"/>
    </row>
    <row r="105" spans="2:6" x14ac:dyDescent="0.25">
      <c r="B105" s="5"/>
      <c r="C105" s="6"/>
      <c r="D105" s="6"/>
      <c r="E105" s="6"/>
      <c r="F105" s="6"/>
    </row>
    <row r="106" spans="2:6" x14ac:dyDescent="0.25">
      <c r="B106" s="5"/>
      <c r="C106" s="6"/>
      <c r="D106" s="6"/>
      <c r="E106" s="6"/>
      <c r="F106" s="6"/>
    </row>
    <row r="107" spans="2:6" x14ac:dyDescent="0.25">
      <c r="B107" s="5"/>
      <c r="C107" s="6"/>
      <c r="D107" s="6"/>
      <c r="E107" s="6"/>
      <c r="F107" s="6"/>
    </row>
    <row r="108" spans="2:6" x14ac:dyDescent="0.25">
      <c r="B108" s="5"/>
      <c r="C108" s="6"/>
      <c r="D108" s="6"/>
      <c r="E108" s="6"/>
      <c r="F108" s="6"/>
    </row>
    <row r="109" spans="2:6" x14ac:dyDescent="0.25">
      <c r="B109" s="5"/>
      <c r="C109" s="6"/>
      <c r="D109" s="6"/>
      <c r="E109" s="6"/>
      <c r="F109" s="6"/>
    </row>
    <row r="110" spans="2:6" x14ac:dyDescent="0.25">
      <c r="B110" s="7"/>
      <c r="C110" s="11">
        <f>SUM(C61:C109)</f>
        <v>1625000</v>
      </c>
      <c r="D110" s="8"/>
      <c r="E110" s="8"/>
      <c r="F110" s="8"/>
    </row>
  </sheetData>
  <mergeCells count="4">
    <mergeCell ref="A1:F1"/>
    <mergeCell ref="A3:F3"/>
    <mergeCell ref="A55:F55"/>
    <mergeCell ref="A57:F57"/>
  </mergeCells>
  <pageMargins left="0.7" right="0.7" top="0.75" bottom="0.75" header="0.3" footer="0.3"/>
  <pageSetup paperSize="9" scale="83" orientation="portrait" r:id="rId1"/>
  <rowBreaks count="1" manualBreakCount="1">
    <brk id="5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</vt:i4>
      </vt:variant>
    </vt:vector>
  </HeadingPairs>
  <TitlesOfParts>
    <vt:vector size="11" baseType="lpstr">
      <vt:lpstr>Dienste Inkomste</vt:lpstr>
      <vt:lpstr>Working Capital</vt:lpstr>
      <vt:lpstr>Equitab.</vt:lpstr>
      <vt:lpstr>Deernis Subsidie</vt:lpstr>
      <vt:lpstr>Eiendomsbelasting</vt:lpstr>
      <vt:lpstr>Verhoudings</vt:lpstr>
      <vt:lpstr>Aannames</vt:lpstr>
      <vt:lpstr>Raadslidtoelae</vt:lpstr>
      <vt:lpstr>FMG MSIG</vt:lpstr>
      <vt:lpstr>PMU</vt:lpstr>
      <vt:lpstr>'Dienste Inkomste'!Print_Area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 </cp:lastModifiedBy>
  <cp:lastPrinted>2016-03-16T13:39:36Z</cp:lastPrinted>
  <dcterms:created xsi:type="dcterms:W3CDTF">2010-11-22T11:09:07Z</dcterms:created>
  <dcterms:modified xsi:type="dcterms:W3CDTF">2016-03-24T11:38:12Z</dcterms:modified>
</cp:coreProperties>
</file>